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8.xml" ContentType="application/vnd.openxmlformats-officedocument.drawing+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updateLinks="never" codeName="ThisWorkbook" defaultThemeVersion="124226"/>
  <mc:AlternateContent xmlns:mc="http://schemas.openxmlformats.org/markup-compatibility/2006">
    <mc:Choice Requires="x15">
      <x15ac:absPath xmlns:x15ac="http://schemas.microsoft.com/office/spreadsheetml/2010/11/ac" url="X:\Yld\PROJEKTID\Grandid\2024\2024-EE-EGD\deliverables\veebilehele\"/>
    </mc:Choice>
  </mc:AlternateContent>
  <xr:revisionPtr revIDLastSave="0" documentId="13_ncr:1_{43C746DF-2595-4E04-A549-71702700044E}" xr6:coauthVersionLast="47" xr6:coauthVersionMax="47" xr10:uidLastSave="{00000000-0000-0000-0000-000000000000}"/>
  <workbookProtection workbookAlgorithmName="SHA-512" workbookHashValue="3opU43QIMISDZbwB6riDCk7enbYed+1LTBJANrz+rRYapWI35uNNsSbTmfin1EZEGuG6CAMDDandYzIullsIUA==" workbookSaltValue="HqaHrd4GiIv9xrmyXyUwGg==" workbookSpinCount="100000" lockStructure="1"/>
  <bookViews>
    <workbookView xWindow="-110" yWindow="-110" windowWidth="19420" windowHeight="10420" tabRatio="856" xr2:uid="{00000000-000D-0000-FFFF-FFFF00000000}"/>
  </bookViews>
  <sheets>
    <sheet name="COVER" sheetId="28" r:id="rId1"/>
    <sheet name="Basic Instructions" sheetId="40" r:id="rId2"/>
    <sheet name="GETTING STARTED" sheetId="20" r:id="rId3"/>
    <sheet name="Footnotes list" sheetId="30" r:id="rId4"/>
    <sheet name="METADATA_Output data" sheetId="45" r:id="rId5"/>
    <sheet name="METADATA_Sources" sheetId="44" r:id="rId6"/>
    <sheet name="Table 1 (Level 1 + 2)" sheetId="7" r:id="rId7"/>
    <sheet name="Table 2 (Conversion matrix)" sheetId="25" r:id="rId8"/>
    <sheet name="ErrorLog" sheetId="36" r:id="rId9"/>
    <sheet name="Lists" sheetId="27" state="hidden" r:id="rId10"/>
    <sheet name="MacroBehaviour" sheetId="32" state="hidden" r:id="rId11"/>
    <sheet name="Specific Lists" sheetId="43" state="hidden" r:id="rId12"/>
    <sheet name="Locks" sheetId="31" state="hidden" r:id="rId13"/>
    <sheet name="MustNotBeNegative" sheetId="38" state="hidden" r:id="rId14"/>
    <sheet name="IsNumeric" sheetId="39" state="hidden" r:id="rId15"/>
    <sheet name="Summations" sheetId="33" state="hidden" r:id="rId16"/>
    <sheet name="Mandatory" sheetId="34" state="hidden" r:id="rId17"/>
    <sheet name="Table 3 (Level 3)" sheetId="26" state="hidden" r:id="rId18"/>
  </sheets>
  <definedNames>
    <definedName name="_xlnm._FilterDatabase" localSheetId="8" hidden="1">ErrorLog!$B$1:$F$170</definedName>
    <definedName name="_xlnm._FilterDatabase" localSheetId="3" hidden="1">'Footnotes list'!$B$2:$E$58</definedName>
    <definedName name="_ftnref1" localSheetId="17">'Table 3 (Level 3)'!$A$28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60" i="7" l="1"/>
  <c r="W61" i="7"/>
  <c r="W62" i="7"/>
  <c r="W63" i="7"/>
  <c r="W64" i="7"/>
  <c r="W65" i="7"/>
  <c r="W66" i="7"/>
  <c r="W67" i="7"/>
  <c r="W58" i="7"/>
  <c r="W59" i="7"/>
  <c r="W55" i="7"/>
  <c r="W56" i="7"/>
  <c r="W53" i="7"/>
  <c r="W54" i="7"/>
  <c r="W51" i="7"/>
  <c r="W49" i="7"/>
  <c r="W47" i="7"/>
  <c r="W45" i="7"/>
  <c r="W50" i="7"/>
  <c r="W46" i="7"/>
  <c r="W42" i="7"/>
  <c r="W43" i="7"/>
  <c r="W39" i="7"/>
  <c r="W40" i="7"/>
  <c r="W37" i="7"/>
  <c r="W35" i="7"/>
  <c r="W36" i="7"/>
  <c r="W33" i="7"/>
  <c r="W31" i="7"/>
  <c r="W32" i="7"/>
  <c r="W24" i="7"/>
  <c r="W26" i="7"/>
  <c r="W27" i="7"/>
  <c r="W28" i="7"/>
  <c r="W29" i="7"/>
  <c r="W25" i="7"/>
  <c r="W21" i="7"/>
  <c r="W22" i="7"/>
  <c r="W16" i="7"/>
  <c r="W17" i="7"/>
  <c r="W18" i="7"/>
  <c r="W19" i="7"/>
  <c r="W14" i="7"/>
  <c r="W15" i="7"/>
  <c r="W8" i="7"/>
  <c r="W9" i="7"/>
  <c r="W10" i="7"/>
  <c r="W11" i="7"/>
  <c r="W12" i="7"/>
  <c r="S13" i="7"/>
  <c r="S20" i="7"/>
  <c r="H4" i="43"/>
  <c r="H5" i="43"/>
  <c r="H6" i="43"/>
  <c r="H7" i="43"/>
  <c r="H8" i="43"/>
  <c r="H9" i="43"/>
  <c r="H10" i="43"/>
  <c r="H11" i="43"/>
  <c r="H12" i="43"/>
  <c r="H13" i="43"/>
  <c r="H14" i="43"/>
  <c r="H15" i="43"/>
  <c r="H16" i="43"/>
  <c r="H17" i="43"/>
  <c r="H18" i="43"/>
  <c r="H19" i="43"/>
  <c r="H20" i="43"/>
  <c r="H21" i="43"/>
  <c r="H22" i="43"/>
  <c r="H23" i="43"/>
  <c r="H24" i="43"/>
  <c r="H25" i="43"/>
  <c r="H26" i="43"/>
  <c r="H27" i="43"/>
  <c r="H28" i="43"/>
  <c r="H29" i="43"/>
  <c r="H30" i="43"/>
  <c r="H31" i="43"/>
  <c r="H32" i="43"/>
  <c r="H33" i="43"/>
  <c r="H34" i="43"/>
  <c r="H35" i="43"/>
  <c r="H36" i="43"/>
  <c r="H37" i="43"/>
  <c r="H38" i="43"/>
  <c r="H39" i="43"/>
  <c r="H40" i="43"/>
  <c r="H41" i="43"/>
  <c r="H42" i="43"/>
  <c r="H43" i="43"/>
  <c r="H44" i="43"/>
  <c r="H45" i="43"/>
  <c r="H46" i="43"/>
  <c r="H47" i="43"/>
  <c r="H48" i="43"/>
  <c r="H49" i="43"/>
  <c r="H50" i="43"/>
  <c r="H51" i="43"/>
  <c r="H52" i="43"/>
  <c r="H53" i="43"/>
  <c r="H54" i="43"/>
  <c r="H55" i="43"/>
  <c r="H56" i="43"/>
  <c r="H57" i="43"/>
  <c r="H58" i="43"/>
  <c r="H59" i="43"/>
  <c r="H60" i="43"/>
  <c r="H61" i="43"/>
  <c r="H62" i="43"/>
  <c r="H63" i="43"/>
  <c r="H64" i="43"/>
  <c r="H65" i="43"/>
  <c r="H66" i="43"/>
  <c r="H67" i="43"/>
  <c r="H68" i="43"/>
  <c r="H69" i="43"/>
  <c r="H70" i="43"/>
  <c r="H71" i="43"/>
  <c r="H72" i="43"/>
  <c r="H73" i="43"/>
  <c r="H74" i="43"/>
  <c r="H75" i="43"/>
  <c r="H76" i="43"/>
  <c r="H77" i="43"/>
  <c r="H78" i="43"/>
  <c r="H79" i="43"/>
  <c r="H80" i="43"/>
  <c r="H81" i="43"/>
  <c r="H82" i="43"/>
  <c r="H83" i="43"/>
  <c r="H84" i="43"/>
  <c r="H85" i="43"/>
  <c r="H86" i="43"/>
  <c r="H87" i="43"/>
  <c r="H88" i="43"/>
  <c r="H89" i="43"/>
  <c r="H90" i="43"/>
  <c r="H91" i="43"/>
  <c r="H92" i="43"/>
  <c r="H93" i="43"/>
  <c r="H94" i="43"/>
  <c r="H95" i="43"/>
  <c r="H96" i="43"/>
  <c r="H97" i="43"/>
  <c r="H98" i="43"/>
  <c r="H99" i="43"/>
  <c r="H100" i="43"/>
  <c r="H101" i="43"/>
  <c r="H102" i="43"/>
  <c r="H103" i="43"/>
  <c r="H3" i="43"/>
  <c r="S7" i="7"/>
  <c r="Z59" i="7"/>
  <c r="V59" i="7"/>
  <c r="R59" i="7"/>
  <c r="N59" i="7"/>
  <c r="Z66" i="7"/>
  <c r="V66" i="7"/>
  <c r="R66" i="7"/>
  <c r="N66" i="7"/>
  <c r="J66" i="7"/>
  <c r="J59" i="7"/>
  <c r="J15" i="7"/>
  <c r="I60" i="43"/>
  <c r="I63" i="43"/>
  <c r="I66" i="43"/>
  <c r="I69" i="43"/>
  <c r="I72" i="43"/>
  <c r="I75" i="43"/>
  <c r="I78" i="43"/>
  <c r="I81" i="43"/>
  <c r="I84" i="43"/>
  <c r="I87" i="43"/>
  <c r="I90" i="43"/>
  <c r="I93" i="43"/>
  <c r="I96" i="43"/>
  <c r="I99" i="43"/>
  <c r="I102" i="43"/>
  <c r="I57" i="43"/>
  <c r="I54" i="43"/>
  <c r="I51" i="43"/>
  <c r="I48" i="43"/>
  <c r="I45" i="43"/>
  <c r="I42" i="43"/>
  <c r="I39" i="43"/>
  <c r="I36" i="43"/>
  <c r="I33" i="43"/>
  <c r="I30" i="43"/>
  <c r="I27" i="43"/>
  <c r="I24" i="43"/>
  <c r="G11" i="20"/>
  <c r="E15" i="20" s="1" a="1"/>
  <c r="E15" i="20" s="1"/>
  <c r="I101" i="43"/>
  <c r="I98" i="43"/>
  <c r="I95" i="43"/>
  <c r="I92" i="43"/>
  <c r="I89" i="43"/>
  <c r="I86" i="43"/>
  <c r="I83" i="43"/>
  <c r="I80" i="43"/>
  <c r="I77" i="43"/>
  <c r="I74" i="43"/>
  <c r="I71" i="43"/>
  <c r="I68" i="43"/>
  <c r="I65" i="43"/>
  <c r="I62" i="43"/>
  <c r="I59" i="43"/>
  <c r="I56" i="43"/>
  <c r="I53" i="43"/>
  <c r="I50" i="43"/>
  <c r="I47" i="43"/>
  <c r="I44" i="43"/>
  <c r="I41" i="43"/>
  <c r="I38" i="43"/>
  <c r="I35" i="43"/>
  <c r="I32" i="43"/>
  <c r="I29" i="43"/>
  <c r="I26" i="43"/>
  <c r="I23" i="43"/>
  <c r="E5" i="25" l="1"/>
  <c r="F5" i="7"/>
  <c r="G7" i="7"/>
  <c r="G13" i="20" a="1"/>
  <c r="G13" i="20" s="1"/>
  <c r="D4" i="25"/>
  <c r="E4" i="25" s="1"/>
  <c r="C97" i="40"/>
  <c r="C94" i="40"/>
  <c r="C93" i="40"/>
  <c r="D89" i="40"/>
  <c r="D88" i="40"/>
  <c r="D82" i="40"/>
  <c r="C5" i="40"/>
  <c r="D81" i="40"/>
  <c r="C4" i="40"/>
  <c r="F3" i="40"/>
  <c r="D2" i="7" l="1"/>
  <c r="D2" i="25"/>
  <c r="S68" i="7"/>
  <c r="G68" i="7"/>
  <c r="S52" i="7"/>
  <c r="G52" i="7"/>
  <c r="S48" i="7"/>
  <c r="G48" i="7"/>
  <c r="S38" i="7"/>
  <c r="G38" i="7"/>
  <c r="S34" i="7"/>
  <c r="G34" i="7"/>
  <c r="W38" i="7" l="1"/>
  <c r="W34" i="7"/>
  <c r="W48" i="7"/>
  <c r="W68" i="7"/>
  <c r="W52" i="7"/>
  <c r="C5" i="20"/>
  <c r="D4" i="7" l="1"/>
  <c r="F4" i="7" s="1"/>
  <c r="S57" i="7"/>
  <c r="S44" i="7"/>
  <c r="S41" i="7"/>
  <c r="S30" i="7"/>
  <c r="S23" i="7"/>
  <c r="G57" i="7"/>
  <c r="G44" i="7"/>
  <c r="G41" i="7"/>
  <c r="G30" i="7"/>
  <c r="G23" i="7"/>
  <c r="G20" i="7"/>
  <c r="W20" i="7" s="1"/>
  <c r="G13" i="7"/>
  <c r="W13" i="7" s="1"/>
  <c r="Z69" i="7"/>
  <c r="V69" i="7"/>
  <c r="R69" i="7"/>
  <c r="N69" i="7"/>
  <c r="J69" i="7"/>
  <c r="W30" i="7" l="1"/>
  <c r="W23" i="7"/>
  <c r="W57" i="7"/>
  <c r="W41" i="7"/>
  <c r="W44" i="7"/>
  <c r="S69" i="7"/>
  <c r="G69" i="7"/>
  <c r="F3" i="7"/>
  <c r="G3" i="20"/>
  <c r="E3" i="25" l="1"/>
  <c r="P23" i="25" l="1"/>
  <c r="K52" i="7" s="1"/>
  <c r="P26" i="25" s="1"/>
  <c r="H23" i="25"/>
  <c r="K20" i="7" s="1"/>
  <c r="H26" i="25" s="1"/>
  <c r="I23" i="25"/>
  <c r="K23" i="7" s="1"/>
  <c r="I26" i="25" s="1"/>
  <c r="J23" i="25"/>
  <c r="K30" i="7" s="1"/>
  <c r="J26" i="25" s="1"/>
  <c r="K23" i="25"/>
  <c r="K34" i="7" s="1"/>
  <c r="K26" i="25" s="1"/>
  <c r="L23" i="25"/>
  <c r="K38" i="7" s="1"/>
  <c r="L26" i="25" s="1"/>
  <c r="M23" i="25"/>
  <c r="K41" i="7" s="1"/>
  <c r="M26" i="25" s="1"/>
  <c r="N23" i="25"/>
  <c r="K44" i="7" s="1"/>
  <c r="N26" i="25" s="1"/>
  <c r="O23" i="25"/>
  <c r="K48" i="7" s="1"/>
  <c r="O26" i="25" s="1"/>
  <c r="Q23" i="25"/>
  <c r="K57" i="7" s="1"/>
  <c r="Q26" i="25" s="1"/>
  <c r="R23" i="25"/>
  <c r="K68" i="7" s="1"/>
  <c r="R26" i="25" s="1"/>
  <c r="G23" i="25"/>
  <c r="K13" i="7" s="1"/>
  <c r="G26" i="25" s="1"/>
  <c r="S12" i="25"/>
  <c r="O20" i="7" s="1"/>
  <c r="T12" i="25" s="1"/>
  <c r="S13" i="25"/>
  <c r="O23" i="7" s="1"/>
  <c r="T13" i="25" s="1"/>
  <c r="S14" i="25"/>
  <c r="O30" i="7" s="1"/>
  <c r="T14" i="25" s="1"/>
  <c r="S15" i="25"/>
  <c r="O34" i="7" s="1"/>
  <c r="T15" i="25" s="1"/>
  <c r="S16" i="25"/>
  <c r="O38" i="7" s="1"/>
  <c r="T16" i="25" s="1"/>
  <c r="S17" i="25"/>
  <c r="O41" i="7" s="1"/>
  <c r="T17" i="25" s="1"/>
  <c r="S18" i="25"/>
  <c r="O44" i="7" s="1"/>
  <c r="T18" i="25" s="1"/>
  <c r="S19" i="25"/>
  <c r="O48" i="7" s="1"/>
  <c r="T19" i="25" s="1"/>
  <c r="S20" i="25"/>
  <c r="O52" i="7" s="1"/>
  <c r="T20" i="25" s="1"/>
  <c r="S21" i="25"/>
  <c r="O57" i="7" s="1"/>
  <c r="T21" i="25" s="1"/>
  <c r="S22" i="25"/>
  <c r="O68" i="7" s="1"/>
  <c r="T22" i="25" s="1"/>
  <c r="S11" i="25"/>
  <c r="O13" i="7" s="1"/>
  <c r="T11" i="25" s="1"/>
  <c r="Z68" i="7"/>
  <c r="V68" i="7"/>
  <c r="R68" i="7"/>
  <c r="N68" i="7"/>
  <c r="J68" i="7"/>
  <c r="Z67" i="7"/>
  <c r="V67" i="7"/>
  <c r="R67" i="7"/>
  <c r="N67" i="7"/>
  <c r="J67" i="7"/>
  <c r="Z65" i="7"/>
  <c r="V65" i="7"/>
  <c r="R65" i="7"/>
  <c r="N65" i="7"/>
  <c r="J65" i="7"/>
  <c r="Z64" i="7"/>
  <c r="V64" i="7"/>
  <c r="R64" i="7"/>
  <c r="N64" i="7"/>
  <c r="J64" i="7"/>
  <c r="Z63" i="7"/>
  <c r="V63" i="7"/>
  <c r="R63" i="7"/>
  <c r="N63" i="7"/>
  <c r="J63" i="7"/>
  <c r="Z62" i="7"/>
  <c r="V62" i="7"/>
  <c r="R62" i="7"/>
  <c r="N62" i="7"/>
  <c r="J62" i="7"/>
  <c r="Z61" i="7"/>
  <c r="V61" i="7"/>
  <c r="R61" i="7"/>
  <c r="N61" i="7"/>
  <c r="J61" i="7"/>
  <c r="Z60" i="7"/>
  <c r="V60" i="7"/>
  <c r="R60" i="7"/>
  <c r="N60" i="7"/>
  <c r="J60" i="7"/>
  <c r="Z58" i="7"/>
  <c r="V58" i="7"/>
  <c r="R58" i="7"/>
  <c r="N58" i="7"/>
  <c r="J58" i="7"/>
  <c r="Z57" i="7"/>
  <c r="V57" i="7"/>
  <c r="R57" i="7"/>
  <c r="N57" i="7"/>
  <c r="J57" i="7"/>
  <c r="Z56" i="7"/>
  <c r="V56" i="7"/>
  <c r="R56" i="7"/>
  <c r="N56" i="7"/>
  <c r="J56" i="7"/>
  <c r="Z55" i="7"/>
  <c r="V55" i="7"/>
  <c r="R55" i="7"/>
  <c r="N55" i="7"/>
  <c r="J55" i="7"/>
  <c r="Z54" i="7"/>
  <c r="V54" i="7"/>
  <c r="R54" i="7"/>
  <c r="N54" i="7"/>
  <c r="J54" i="7"/>
  <c r="Z53" i="7"/>
  <c r="V53" i="7"/>
  <c r="R53" i="7"/>
  <c r="N53" i="7"/>
  <c r="J53" i="7"/>
  <c r="Z52" i="7"/>
  <c r="V52" i="7"/>
  <c r="R52" i="7"/>
  <c r="N52" i="7"/>
  <c r="J52" i="7"/>
  <c r="N48" i="7"/>
  <c r="R48" i="7"/>
  <c r="V48" i="7"/>
  <c r="Z48" i="7"/>
  <c r="Z51" i="7"/>
  <c r="V51" i="7"/>
  <c r="R51" i="7"/>
  <c r="N51" i="7"/>
  <c r="J51" i="7"/>
  <c r="Z50" i="7"/>
  <c r="V50" i="7"/>
  <c r="R50" i="7"/>
  <c r="N50" i="7"/>
  <c r="J50" i="7"/>
  <c r="Z49" i="7"/>
  <c r="V49" i="7"/>
  <c r="R49" i="7"/>
  <c r="N49" i="7"/>
  <c r="J49" i="7"/>
  <c r="Z44" i="7"/>
  <c r="V44" i="7"/>
  <c r="R44" i="7"/>
  <c r="N44" i="7"/>
  <c r="J44" i="7"/>
  <c r="Z43" i="7"/>
  <c r="V43" i="7"/>
  <c r="R43" i="7"/>
  <c r="N43" i="7"/>
  <c r="J43" i="7"/>
  <c r="Z42" i="7"/>
  <c r="V42" i="7"/>
  <c r="R42" i="7"/>
  <c r="N42" i="7"/>
  <c r="J42" i="7"/>
  <c r="Z41" i="7"/>
  <c r="V41" i="7"/>
  <c r="R41" i="7"/>
  <c r="N41" i="7"/>
  <c r="J41" i="7"/>
  <c r="Z40" i="7"/>
  <c r="V40" i="7"/>
  <c r="R40" i="7"/>
  <c r="N40" i="7"/>
  <c r="J40" i="7"/>
  <c r="Z39" i="7"/>
  <c r="V39" i="7"/>
  <c r="R39" i="7"/>
  <c r="N39" i="7"/>
  <c r="J39" i="7"/>
  <c r="J48" i="7"/>
  <c r="Z47" i="7"/>
  <c r="V47" i="7"/>
  <c r="R47" i="7"/>
  <c r="N47" i="7"/>
  <c r="J47" i="7"/>
  <c r="Z46" i="7"/>
  <c r="V46" i="7"/>
  <c r="R46" i="7"/>
  <c r="N46" i="7"/>
  <c r="J46" i="7"/>
  <c r="Z45" i="7"/>
  <c r="V45" i="7"/>
  <c r="R45" i="7"/>
  <c r="N45" i="7"/>
  <c r="J45" i="7"/>
  <c r="Z38" i="7"/>
  <c r="V38" i="7"/>
  <c r="R38" i="7"/>
  <c r="N38" i="7"/>
  <c r="J38" i="7"/>
  <c r="Z37" i="7"/>
  <c r="V37" i="7"/>
  <c r="R37" i="7"/>
  <c r="N37" i="7"/>
  <c r="J37" i="7"/>
  <c r="Z36" i="7"/>
  <c r="V36" i="7"/>
  <c r="R36" i="7"/>
  <c r="N36" i="7"/>
  <c r="J36" i="7"/>
  <c r="Z35" i="7"/>
  <c r="V35" i="7"/>
  <c r="R35" i="7"/>
  <c r="N35" i="7"/>
  <c r="J35" i="7"/>
  <c r="Z34" i="7"/>
  <c r="V34" i="7"/>
  <c r="R34" i="7"/>
  <c r="N34" i="7"/>
  <c r="J34" i="7"/>
  <c r="Z33" i="7"/>
  <c r="V33" i="7"/>
  <c r="R33" i="7"/>
  <c r="N33" i="7"/>
  <c r="J33" i="7"/>
  <c r="Z32" i="7"/>
  <c r="V32" i="7"/>
  <c r="R32" i="7"/>
  <c r="N32" i="7"/>
  <c r="J32" i="7"/>
  <c r="Z31" i="7"/>
  <c r="V31" i="7"/>
  <c r="R31" i="7"/>
  <c r="N31" i="7"/>
  <c r="J31" i="7"/>
  <c r="Z30" i="7"/>
  <c r="V30" i="7"/>
  <c r="R30" i="7"/>
  <c r="N30" i="7"/>
  <c r="J30" i="7"/>
  <c r="Z29" i="7"/>
  <c r="V29" i="7"/>
  <c r="R29" i="7"/>
  <c r="N29" i="7"/>
  <c r="J29" i="7"/>
  <c r="Z28" i="7"/>
  <c r="V28" i="7"/>
  <c r="R28" i="7"/>
  <c r="N28" i="7"/>
  <c r="J28" i="7"/>
  <c r="Z27" i="7"/>
  <c r="V27" i="7"/>
  <c r="R27" i="7"/>
  <c r="N27" i="7"/>
  <c r="J27" i="7"/>
  <c r="Z26" i="7"/>
  <c r="V26" i="7"/>
  <c r="R26" i="7"/>
  <c r="N26" i="7"/>
  <c r="J26" i="7"/>
  <c r="Z25" i="7"/>
  <c r="V25" i="7"/>
  <c r="R25" i="7"/>
  <c r="N25" i="7"/>
  <c r="J25" i="7"/>
  <c r="Z24" i="7"/>
  <c r="V24" i="7"/>
  <c r="R24" i="7"/>
  <c r="N24" i="7"/>
  <c r="J24" i="7"/>
  <c r="Z21" i="7"/>
  <c r="V21" i="7"/>
  <c r="R21" i="7"/>
  <c r="N21" i="7"/>
  <c r="J21" i="7"/>
  <c r="Z23" i="7"/>
  <c r="V23" i="7"/>
  <c r="R23" i="7"/>
  <c r="N23" i="7"/>
  <c r="J23" i="7"/>
  <c r="Z22" i="7"/>
  <c r="V22" i="7"/>
  <c r="R22" i="7"/>
  <c r="N22" i="7"/>
  <c r="J22" i="7"/>
  <c r="Z20" i="7"/>
  <c r="V20" i="7"/>
  <c r="R20" i="7"/>
  <c r="N20" i="7"/>
  <c r="J20" i="7"/>
  <c r="Z19" i="7"/>
  <c r="V19" i="7"/>
  <c r="R19" i="7"/>
  <c r="N19" i="7"/>
  <c r="J19" i="7"/>
  <c r="Z18" i="7"/>
  <c r="V18" i="7"/>
  <c r="R18" i="7"/>
  <c r="N18" i="7"/>
  <c r="J18" i="7"/>
  <c r="Z17" i="7"/>
  <c r="V17" i="7"/>
  <c r="R17" i="7"/>
  <c r="N17" i="7"/>
  <c r="J17" i="7"/>
  <c r="Z16" i="7"/>
  <c r="V16" i="7"/>
  <c r="R16" i="7"/>
  <c r="N16" i="7"/>
  <c r="J16" i="7"/>
  <c r="Z15" i="7"/>
  <c r="V15" i="7"/>
  <c r="R15" i="7"/>
  <c r="N15" i="7"/>
  <c r="Z14" i="7"/>
  <c r="V14" i="7"/>
  <c r="R14" i="7"/>
  <c r="N14" i="7"/>
  <c r="J14" i="7"/>
  <c r="O69" i="7" l="1"/>
  <c r="K69" i="7"/>
  <c r="S23" i="25"/>
  <c r="Z13" i="7" l="1"/>
  <c r="Z12" i="7"/>
  <c r="Z11" i="7"/>
  <c r="Z10" i="7"/>
  <c r="Z9" i="7"/>
  <c r="Z8" i="7"/>
  <c r="V13" i="7"/>
  <c r="V12" i="7"/>
  <c r="V11" i="7"/>
  <c r="V10" i="7"/>
  <c r="V9" i="7"/>
  <c r="V8" i="7"/>
  <c r="R13" i="7"/>
  <c r="R12" i="7"/>
  <c r="R11" i="7"/>
  <c r="R10" i="7"/>
  <c r="R9" i="7"/>
  <c r="R8" i="7"/>
  <c r="N13" i="7"/>
  <c r="N12" i="7"/>
  <c r="N11" i="7"/>
  <c r="N10" i="7"/>
  <c r="N9" i="7"/>
  <c r="N8" i="7"/>
  <c r="J9" i="7"/>
  <c r="J10" i="7"/>
  <c r="J11" i="7"/>
  <c r="J12" i="7"/>
  <c r="J13" i="7"/>
  <c r="J8" i="7"/>
  <c r="D8" i="30"/>
  <c r="D5" i="30"/>
  <c r="E3" i="30"/>
  <c r="D4" i="30"/>
  <c r="C9" i="28" l="1"/>
  <c r="C8" i="28"/>
  <c r="C7" i="28"/>
  <c r="C6" i="28"/>
  <c r="C3" i="28"/>
  <c r="C5" i="28"/>
  <c r="C4" i="20"/>
  <c r="C16" i="20"/>
  <c r="G9" i="20"/>
  <c r="D3" i="25" s="1"/>
  <c r="D3" i="7" l="1"/>
  <c r="C17"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<sst xmlns="http://schemas.openxmlformats.org/spreadsheetml/2006/main" count="1669" uniqueCount="869">
  <si>
    <t>BASIC INSTRUCTIONS</t>
  </si>
  <si>
    <t xml:space="preserve">Before filling in the questionnaire please read carefully the instructions below. </t>
  </si>
  <si>
    <t xml:space="preserve">This EXCEL workbook is the questionnaire. </t>
  </si>
  <si>
    <t>VERY IMPORTANT: Please do not delete or add rows to any of the tables in this questionnaire</t>
  </si>
  <si>
    <t>Table of contents</t>
  </si>
  <si>
    <t>1. How to fill in the data sheets of the questionnaire</t>
  </si>
  <si>
    <t>2. Flags</t>
  </si>
  <si>
    <t xml:space="preserve">    2.1 Standard footnotes</t>
  </si>
  <si>
    <t xml:space="preserve">    2.2 Country-specific explanatory footnotes</t>
  </si>
  <si>
    <t>3. Definitions</t>
  </si>
  <si>
    <t>4. Data submission</t>
  </si>
  <si>
    <t>5. Methodology and questions</t>
  </si>
  <si>
    <t xml:space="preserve"> Please do not modify the formulas provided in the table. </t>
  </si>
  <si>
    <t xml:space="preserve">Report any real zeros and leave cell empty if you have no data. Do not write text in data cells; use footnotes if you need to provide additional context to any reported datapoint. Non-numeric symbols in cells that are designated for data reporting will result in an automated rejection of the questionnaire and a correction will be needed. </t>
  </si>
  <si>
    <t>Description</t>
  </si>
  <si>
    <t>Symbol</t>
  </si>
  <si>
    <t>Real zero</t>
  </si>
  <si>
    <t>Not available</t>
  </si>
  <si>
    <t xml:space="preserve"> (blank/empty cell)</t>
  </si>
  <si>
    <t>Report reductions in stock as a positive number (even though they represent decreases) or a 0.</t>
  </si>
  <si>
    <t>The questionnaire has built-in automated checks to verify internal consistency of reported data (e.g. sums across rows and columns, as applicable), using macro functions.</t>
  </si>
  <si>
    <t>To run the consistency checks it is crucial that macros are enabled in the questionnaire. This can be done via button 'Enable Content' in the yellow bar in the top part of the excel file.</t>
  </si>
  <si>
    <t xml:space="preserve">Flags (footnote symbols) should be entered in the reporting tables in the footnote columns, next to the value cell. There are two types of footnotes: </t>
  </si>
  <si>
    <t>- Letters for standard footnotes (as defined by Eurostat)</t>
  </si>
  <si>
    <t>2.1 Standard footnotes</t>
  </si>
  <si>
    <t>The following footnotes will be used for the automatic data processing and data dissemination. Hence, they cannot be changed:</t>
  </si>
  <si>
    <t>B) break in series</t>
  </si>
  <si>
    <t>E) estimated data</t>
  </si>
  <si>
    <t>P) provisional</t>
  </si>
  <si>
    <t>2.2 Country-specific explanatory footnotes</t>
  </si>
  <si>
    <t>The country-specific footnotes can be used for any meaning beyond the pre-defined footnotes.</t>
  </si>
  <si>
    <t xml:space="preserve">The economic and accounting definitions are those of SNA 2008 and ESA 2010.     </t>
  </si>
  <si>
    <t xml:space="preserve">https://webgate.ec.europa.eu/edamis4/ </t>
  </si>
  <si>
    <t xml:space="preserve">Please submit this questionnaire to Eurostat using the eDAMIS reporting system. Use the following details: </t>
  </si>
  <si>
    <t>Domain name:</t>
  </si>
  <si>
    <t>Dataset name:</t>
  </si>
  <si>
    <t xml:space="preserve">Should you have any questions regarding data transmission do not hesitate to contact your local eDAMIS coordinator or the Eurostat eDAMIS helpdesk at: </t>
  </si>
  <si>
    <t xml:space="preserve">   web page:</t>
  </si>
  <si>
    <t xml:space="preserve">   e-mail address:</t>
  </si>
  <si>
    <t xml:space="preserve">   telephone:</t>
  </si>
  <si>
    <t xml:space="preserve"> GETTING STARTED</t>
  </si>
  <si>
    <t xml:space="preserve">Please select your country (click on the white cell):        </t>
  </si>
  <si>
    <t>Accounting period:</t>
  </si>
  <si>
    <t>3-years</t>
  </si>
  <si>
    <t>Reference year of closing stock:</t>
  </si>
  <si>
    <t>Year of opening stock:</t>
  </si>
  <si>
    <t>Name:</t>
  </si>
  <si>
    <t>Institution:</t>
  </si>
  <si>
    <t>Unit:</t>
  </si>
  <si>
    <t>Telephone:</t>
  </si>
  <si>
    <t>Email adress:</t>
  </si>
  <si>
    <t>EXPLANATORY FOOTNOTES</t>
  </si>
  <si>
    <t>STATISTICAL OFFICE OF THE EUROPEAN UNION</t>
  </si>
  <si>
    <t>ECOSYSTEM EXTENT ACCOUNTS</t>
  </si>
  <si>
    <t>Most headings contain additional instructions for filling requested information. These are shown after clicking on the heading.</t>
  </si>
  <si>
    <t xml:space="preserve">METADATA (A) </t>
  </si>
  <si>
    <t>Output data</t>
  </si>
  <si>
    <t>Minimum Mapping Unit</t>
  </si>
  <si>
    <t>Treatment of linear features</t>
  </si>
  <si>
    <t>Minimum Mapping Width</t>
  </si>
  <si>
    <t xml:space="preserve">Coordinate reference system of the reported extent accounts </t>
  </si>
  <si>
    <t>Spatial accuracy</t>
  </si>
  <si>
    <r>
      <t>Classification accuracy (% correctly classified areas in validation set based on reference points) for</t>
    </r>
    <r>
      <rPr>
        <b/>
        <u/>
        <sz val="11"/>
        <color theme="1"/>
        <rFont val="Arial"/>
        <family val="2"/>
      </rPr>
      <t xml:space="preserve"> each </t>
    </r>
    <r>
      <rPr>
        <b/>
        <sz val="11"/>
        <color theme="1"/>
        <rFont val="Arial"/>
        <family val="2"/>
      </rPr>
      <t>level 1 ecosystem type separately</t>
    </r>
  </si>
  <si>
    <t xml:space="preserve">Temporal coherence - reference year(s) of source data </t>
  </si>
  <si>
    <t>Threshold applied to record ecosystem conversion between reference years</t>
  </si>
  <si>
    <t xml:space="preserve">Workflow for ecosystem classification </t>
  </si>
  <si>
    <t>Method to calculate representative averages of ecosystem extent per ecosystem type</t>
  </si>
  <si>
    <t>Length of comparable time series</t>
  </si>
  <si>
    <t>Spatial coverage</t>
  </si>
  <si>
    <t>Plausibility checks applied</t>
  </si>
  <si>
    <t>Other methodological notes</t>
  </si>
  <si>
    <t>METADATA (B1)</t>
  </si>
  <si>
    <t>Source data - characteristics</t>
  </si>
  <si>
    <t>Source dataset name</t>
  </si>
  <si>
    <t xml:space="preserve">Link to INSPIRE documentation </t>
  </si>
  <si>
    <t>OR:</t>
  </si>
  <si>
    <t>Dataset type (raster or vector; area, linear, point)</t>
  </si>
  <si>
    <t>Dataset status (e.g. official data, provisional data, national/international; private, research data)</t>
  </si>
  <si>
    <t>Minimum mapping unit</t>
  </si>
  <si>
    <t>Minimum mapping width</t>
  </si>
  <si>
    <t xml:space="preserve">Reference year of source dataset
</t>
  </si>
  <si>
    <t>Dataset frequency</t>
  </si>
  <si>
    <t>Classification used</t>
  </si>
  <si>
    <t>Other metadata information</t>
  </si>
  <si>
    <t>type name here</t>
  </si>
  <si>
    <t>AND:</t>
  </si>
  <si>
    <t>METADATA (B2)</t>
  </si>
  <si>
    <t>Source data - mapping to EU ecosystem typology</t>
  </si>
  <si>
    <t>EU ecosystem type - level 2</t>
  </si>
  <si>
    <t>Name of source dataset 
(from Metadata B1)</t>
  </si>
  <si>
    <t>Name/code of corresponding class(es) in the source dataset</t>
  </si>
  <si>
    <t>1.5 Other artificial areas </t>
  </si>
  <si>
    <t>2.6 Other farmland </t>
  </si>
  <si>
    <t>4.1 Broadleaved deciduous forest</t>
  </si>
  <si>
    <t>4.3 Broadleaved evergreen forest</t>
  </si>
  <si>
    <t>4.6 Plantations</t>
  </si>
  <si>
    <t>5.1 Tundra</t>
  </si>
  <si>
    <t>8.1 Rivers</t>
  </si>
  <si>
    <t>8.2 Canals, ditches, and drains</t>
  </si>
  <si>
    <t>9.1 Lakes</t>
  </si>
  <si>
    <t>9.2 Artificial reservoirs</t>
  </si>
  <si>
    <t>9.3 Geothermal pools and wetlands</t>
  </si>
  <si>
    <t>11.1 Artificial shorelines </t>
  </si>
  <si>
    <t>11.2 Coastal dunes, beaches and sandy and muddy shores </t>
  </si>
  <si>
    <t>11.3 Rocky shores</t>
  </si>
  <si>
    <t>Frequency =&gt;</t>
  </si>
  <si>
    <t>Table 1 - Ecosystem extent accounts
(a) Area in 1000 ha</t>
  </si>
  <si>
    <t>GEO =&gt;</t>
  </si>
  <si>
    <t>TIME=&gt;</t>
  </si>
  <si>
    <t>UNIT=&gt;</t>
  </si>
  <si>
    <t>THS_HA</t>
  </si>
  <si>
    <t>ECOSYST_C =&gt;</t>
  </si>
  <si>
    <t>NAP</t>
  </si>
  <si>
    <t>ECOSYST</t>
  </si>
  <si>
    <t>EU ecosystem typology</t>
  </si>
  <si>
    <t>Standard footnotes</t>
  </si>
  <si>
    <t>Explanatory
footnote</t>
  </si>
  <si>
    <t>Additions</t>
  </si>
  <si>
    <t>Reductions</t>
  </si>
  <si>
    <t>Net changes (additions less reductions; +/-)</t>
  </si>
  <si>
    <t>ECO0101</t>
  </si>
  <si>
    <t>1.1  Continuous settlement area</t>
  </si>
  <si>
    <t>ECO0102</t>
  </si>
  <si>
    <t>1.2  Discontinuous settlement area</t>
  </si>
  <si>
    <t>ECO0103</t>
  </si>
  <si>
    <t xml:space="preserve">1.3  Infrastructure </t>
  </si>
  <si>
    <t>ECO0104</t>
  </si>
  <si>
    <t>1.4  Urban greenspace</t>
  </si>
  <si>
    <t>ECO0105</t>
  </si>
  <si>
    <t>1.5  Other artificial areas</t>
  </si>
  <si>
    <t>ECO01</t>
  </si>
  <si>
    <t>1. Settlements and other artificial areas</t>
  </si>
  <si>
    <t>ECO0201</t>
  </si>
  <si>
    <t xml:space="preserve">2.1 Annual cropland </t>
  </si>
  <si>
    <t>ECO0202</t>
  </si>
  <si>
    <t>2.2 Rice fields</t>
  </si>
  <si>
    <t>ECO0203</t>
  </si>
  <si>
    <t>2.3 Permanent crops</t>
  </si>
  <si>
    <t>ECO0204</t>
  </si>
  <si>
    <t>2.4 Agro-forestry areas</t>
  </si>
  <si>
    <t>ECO0205</t>
  </si>
  <si>
    <t>2.5 Mixed farmland</t>
  </si>
  <si>
    <t>ECO0206</t>
  </si>
  <si>
    <t>2.6 Other farmland</t>
  </si>
  <si>
    <t>ECO02</t>
  </si>
  <si>
    <t>2. Cropland</t>
  </si>
  <si>
    <t>ECO0301</t>
  </si>
  <si>
    <t xml:space="preserve">3.1 Sown pastures and grass (modified grasslands) </t>
  </si>
  <si>
    <t>ECO0302</t>
  </si>
  <si>
    <t xml:space="preserve">3.2 Natural and semi-natural grasslands </t>
  </si>
  <si>
    <t>ECO03</t>
  </si>
  <si>
    <t>3. Grassland</t>
  </si>
  <si>
    <t>ECO0401</t>
  </si>
  <si>
    <t xml:space="preserve">4.1 Broadleaved deciduous forest </t>
  </si>
  <si>
    <t>ECO0402</t>
  </si>
  <si>
    <t xml:space="preserve">4.2 Coniferous forests </t>
  </si>
  <si>
    <t>ECO0403</t>
  </si>
  <si>
    <t xml:space="preserve">4.3 Broadleaved evergreen forest </t>
  </si>
  <si>
    <t>ECO0404</t>
  </si>
  <si>
    <t xml:space="preserve">4.4 Mixed forests </t>
  </si>
  <si>
    <t>ECO0405</t>
  </si>
  <si>
    <t>4.5 Transitional forest and woodland shrub</t>
  </si>
  <si>
    <t>ECO0406</t>
  </si>
  <si>
    <t>ECO04</t>
  </si>
  <si>
    <t>4. Forest and woodlands</t>
  </si>
  <si>
    <t>ECO0501</t>
  </si>
  <si>
    <t>ECO0502</t>
  </si>
  <si>
    <t>5.2 Scrub and heathland</t>
  </si>
  <si>
    <t>ECO0503</t>
  </si>
  <si>
    <t>5.3 Sclerophyllous vegetation</t>
  </si>
  <si>
    <t>ECO05</t>
  </si>
  <si>
    <t>5. Heathlands and shrub</t>
  </si>
  <si>
    <t>ECO0601</t>
  </si>
  <si>
    <t>6.1 Bare rocks</t>
  </si>
  <si>
    <t>ECO0602</t>
  </si>
  <si>
    <t>6.2 Semi-desert, desert and other sparsely vegetated areas</t>
  </si>
  <si>
    <t>ECO0603</t>
  </si>
  <si>
    <t>6.3 Ice sheets, glaciers and perennial snowfields</t>
  </si>
  <si>
    <t>ECO06</t>
  </si>
  <si>
    <t>6. Sparsely vegetated ecosystems</t>
  </si>
  <si>
    <t>ECO0701</t>
  </si>
  <si>
    <t>7.1 Inland marshes and other wetlands on mineral soil</t>
  </si>
  <si>
    <t>ECO0702</t>
  </si>
  <si>
    <t>7.2 Mires, bogs and fens</t>
  </si>
  <si>
    <t>ECO07</t>
  </si>
  <si>
    <t>7. Inland wetlands</t>
  </si>
  <si>
    <t>ECO0801</t>
  </si>
  <si>
    <t>8.1 Rivers and streams</t>
  </si>
  <si>
    <t>ECO0802</t>
  </si>
  <si>
    <t>8.2 Canals, ditches and drains</t>
  </si>
  <si>
    <t>ECO08</t>
  </si>
  <si>
    <t>8. Rivers and canals</t>
  </si>
  <si>
    <t>ECO0901</t>
  </si>
  <si>
    <t>9.1 Lakes and ponds</t>
  </si>
  <si>
    <t>ECO0902</t>
  </si>
  <si>
    <t>ECO0903</t>
  </si>
  <si>
    <t>9.3 Geothermal pools and wetlands (Iceland)</t>
  </si>
  <si>
    <t>ECO09</t>
  </si>
  <si>
    <t>9. Lakes and reservoirs</t>
  </si>
  <si>
    <t>ECO1001</t>
  </si>
  <si>
    <t>10.1 Coastal lagoons</t>
  </si>
  <si>
    <t>ECO1002</t>
  </si>
  <si>
    <t xml:space="preserve">10.2 Estuaries and bays </t>
  </si>
  <si>
    <t>ECO1003</t>
  </si>
  <si>
    <t>10.3 Intertidal flats</t>
  </si>
  <si>
    <t>ECO10</t>
  </si>
  <si>
    <t>10. Marine inlets and transitional waters</t>
  </si>
  <si>
    <t>ECO1101</t>
  </si>
  <si>
    <t xml:space="preserve">11.1 Artificial shorelines </t>
  </si>
  <si>
    <t>ECO1102</t>
  </si>
  <si>
    <t>11.2 Coastal dunes, beaches and sandy and muddy shores</t>
  </si>
  <si>
    <t>ECO1103</t>
  </si>
  <si>
    <t>ECO1104</t>
  </si>
  <si>
    <t>11.4 Coastal saltmarshes and salines</t>
  </si>
  <si>
    <t>ECO11</t>
  </si>
  <si>
    <t>11. Coastal beaches,  dunes and wetlands</t>
  </si>
  <si>
    <t>ECO1201</t>
  </si>
  <si>
    <t>12.1 Marine macrophyte habitats</t>
  </si>
  <si>
    <t>ECO1202</t>
  </si>
  <si>
    <t xml:space="preserve">12.2 Coral reefs </t>
  </si>
  <si>
    <t>ECO1203</t>
  </si>
  <si>
    <t>12.3 Worm reefs</t>
  </si>
  <si>
    <t>ECO1204</t>
  </si>
  <si>
    <t>12.4 Shellfish beds and reefs</t>
  </si>
  <si>
    <t>ECO1205</t>
  </si>
  <si>
    <t>12.5 Subtidal sand beds and mud plains</t>
  </si>
  <si>
    <t>ECO1206</t>
  </si>
  <si>
    <t>12.6 Subtidal rocky substrates</t>
  </si>
  <si>
    <t>ECO1207</t>
  </si>
  <si>
    <t>12.7 Continental and island slopes</t>
  </si>
  <si>
    <t>ECO1208</t>
  </si>
  <si>
    <t>12.8 Deepwater benthic and pelagic ecosystems</t>
  </si>
  <si>
    <t>ECO1209</t>
  </si>
  <si>
    <t>12.9 Deepwater coastal inlets (fjords)</t>
  </si>
  <si>
    <t>ECO1210</t>
  </si>
  <si>
    <t>12.10 Sea ice</t>
  </si>
  <si>
    <t>ECO12</t>
  </si>
  <si>
    <t xml:space="preserve">12. Marine ecosystems </t>
  </si>
  <si>
    <t>TOTAL</t>
  </si>
  <si>
    <t>STK_FLOW</t>
  </si>
  <si>
    <t>STK_OP</t>
  </si>
  <si>
    <t>INCR</t>
  </si>
  <si>
    <t>DECR</t>
  </si>
  <si>
    <t>STK_CL</t>
  </si>
  <si>
    <t>STK_CHG</t>
  </si>
  <si>
    <t>Cell shading:</t>
  </si>
  <si>
    <t>Light blue (cyan): Lower priority data.</t>
  </si>
  <si>
    <t>Light grey: Priority data. The calculation of data is automatic when lower priority data are provided. These cells can be edited after unlocking the cell with the button "Unlock formulas".</t>
  </si>
  <si>
    <t>Dark grey: The calculation is automatic when data are provided. These cells cannot be unlocked and  edited.</t>
  </si>
  <si>
    <t>Light orange: footnotes (only to be filled in when relevant)</t>
  </si>
  <si>
    <r>
      <t xml:space="preserve">Table 2 - Conversion matrix
</t>
    </r>
    <r>
      <rPr>
        <b/>
        <sz val="14"/>
        <rFont val="Calibri"/>
        <family val="2"/>
        <scheme val="minor"/>
      </rPr>
      <t>(a) Area in ha</t>
    </r>
  </si>
  <si>
    <t>HA</t>
  </si>
  <si>
    <t>STK_FLOW=&gt;</t>
  </si>
  <si>
    <t>… TO ECOSYSTEM</t>
  </si>
  <si>
    <t>Settlements and other artificial areas</t>
  </si>
  <si>
    <t>Cropland</t>
  </si>
  <si>
    <t xml:space="preserve">Grassland </t>
  </si>
  <si>
    <t>Forest and woodland</t>
  </si>
  <si>
    <t>Heathland and shrub</t>
  </si>
  <si>
    <t>Sparsely vegetated ecosystems</t>
  </si>
  <si>
    <t>Inland wetlands</t>
  </si>
  <si>
    <t>Rivers and canals</t>
  </si>
  <si>
    <t>Lakes and reservoirs</t>
  </si>
  <si>
    <t>Marine inlets and transitional waters</t>
  </si>
  <si>
    <t>Coastal beaches, dunes and wetlands</t>
  </si>
  <si>
    <t xml:space="preserve">Marine ecosystems </t>
  </si>
  <si>
    <t>TOTAL
REDUCTIONS</t>
  </si>
  <si>
    <t>FROM ECOSYSTEM…</t>
  </si>
  <si>
    <t>@</t>
  </si>
  <si>
    <t>Grassland (pastures, semi-natural and natural grasslands)</t>
  </si>
  <si>
    <t>Marine ecosystems (coastal waters, shelf and open ocean)</t>
  </si>
  <si>
    <t>TOTAL ADDITIONS</t>
  </si>
  <si>
    <t>ECOSYST_C</t>
  </si>
  <si>
    <t>White: Priority data. Need to be entered (no calculation).</t>
  </si>
  <si>
    <t>Dark grey: The calculation is automatic when data are provided. These cells cannot be unlocked and edited.</t>
  </si>
  <si>
    <t>Black: Not applicable.</t>
  </si>
  <si>
    <t>Link to Error</t>
  </si>
  <si>
    <t>Validation Rule</t>
  </si>
  <si>
    <t>Cell</t>
  </si>
  <si>
    <t>Sheet</t>
  </si>
  <si>
    <t>Severity</t>
  </si>
  <si>
    <t>Former Color</t>
  </si>
  <si>
    <t>Country label</t>
  </si>
  <si>
    <t>Country code</t>
  </si>
  <si>
    <t>Currency</t>
  </si>
  <si>
    <r>
      <t xml:space="preserve">Valid flags </t>
    </r>
    <r>
      <rPr>
        <b/>
        <sz val="10"/>
        <color theme="0"/>
        <rFont val="Calibri"/>
        <family val="2"/>
        <scheme val="minor"/>
      </rPr>
      <t>(obs_status)</t>
    </r>
  </si>
  <si>
    <t>Label</t>
  </si>
  <si>
    <r>
      <t xml:space="preserve">Valid flags </t>
    </r>
    <r>
      <rPr>
        <b/>
        <sz val="10"/>
        <color theme="0"/>
        <rFont val="Calibri"/>
        <family val="2"/>
        <scheme val="minor"/>
      </rPr>
      <t>(obs_conf)</t>
    </r>
  </si>
  <si>
    <t>Textual variables</t>
  </si>
  <si>
    <t>String</t>
  </si>
  <si>
    <t>TEST</t>
  </si>
  <si>
    <t>Belgium</t>
  </si>
  <si>
    <t>BE</t>
  </si>
  <si>
    <t>EUR</t>
  </si>
  <si>
    <t>B</t>
  </si>
  <si>
    <t>break in time series</t>
  </si>
  <si>
    <t>C</t>
  </si>
  <si>
    <t>confidential</t>
  </si>
  <si>
    <t>Institutional names</t>
  </si>
  <si>
    <t>Bulgaria</t>
  </si>
  <si>
    <t>BG</t>
  </si>
  <si>
    <t>BGN</t>
  </si>
  <si>
    <t>E</t>
  </si>
  <si>
    <t>estimated data</t>
  </si>
  <si>
    <t>D</t>
  </si>
  <si>
    <t>secondary confidentiality set by the sender</t>
  </si>
  <si>
    <t>Eurostat Text</t>
  </si>
  <si>
    <t>Statistical Office of the European Union</t>
  </si>
  <si>
    <t>Czechia</t>
  </si>
  <si>
    <t>CZ</t>
  </si>
  <si>
    <t>CZK</t>
  </si>
  <si>
    <t>P</t>
  </si>
  <si>
    <t>provisional</t>
  </si>
  <si>
    <t>Directorate Text</t>
  </si>
  <si>
    <t>Directorate E: Sectoral and regional statistics</t>
  </si>
  <si>
    <t>Denmark</t>
  </si>
  <si>
    <t>DK</t>
  </si>
  <si>
    <t>DKK</t>
  </si>
  <si>
    <t>Unit Text</t>
  </si>
  <si>
    <t>Unit E-2: Environmental statistics and accounts; sustainable development</t>
  </si>
  <si>
    <t>Germany</t>
  </si>
  <si>
    <t>DE</t>
  </si>
  <si>
    <t>BP</t>
  </si>
  <si>
    <t>Data collection information</t>
  </si>
  <si>
    <t>Estonia</t>
  </si>
  <si>
    <t>EE</t>
  </si>
  <si>
    <t>EP</t>
  </si>
  <si>
    <t>Data Collection Title</t>
  </si>
  <si>
    <t>Ecosystem Extent Accounts</t>
  </si>
  <si>
    <t>Ireland</t>
  </si>
  <si>
    <t>IE</t>
  </si>
  <si>
    <t>BEP</t>
  </si>
  <si>
    <t>Data Collection Year</t>
  </si>
  <si>
    <t>Greece</t>
  </si>
  <si>
    <t>EL</t>
  </si>
  <si>
    <t>Launching date</t>
  </si>
  <si>
    <t>19 December 2024</t>
  </si>
  <si>
    <t>Spain</t>
  </si>
  <si>
    <t>ES</t>
  </si>
  <si>
    <t>Submission deadline</t>
  </si>
  <si>
    <t>30 April 2025</t>
  </si>
  <si>
    <t>France</t>
  </si>
  <si>
    <t>FR</t>
  </si>
  <si>
    <t>EDAMIS data</t>
  </si>
  <si>
    <t>Croatia</t>
  </si>
  <si>
    <t>HR</t>
  </si>
  <si>
    <t>Domain name</t>
  </si>
  <si>
    <t>ENVDATA</t>
  </si>
  <si>
    <t>Italy</t>
  </si>
  <si>
    <t>IT</t>
  </si>
  <si>
    <t>Dataset name</t>
  </si>
  <si>
    <t>ENVDATA_ECOEXT_3</t>
  </si>
  <si>
    <t>Cyprus</t>
  </si>
  <si>
    <t>CY</t>
  </si>
  <si>
    <t>Web page</t>
  </si>
  <si>
    <t>Latvia</t>
  </si>
  <si>
    <t>LV</t>
  </si>
  <si>
    <t>Functional e-mail</t>
  </si>
  <si>
    <t>ESTAT-DATA-METADATA-SERVICES@ec.europa.eu</t>
  </si>
  <si>
    <t>Lithuania</t>
  </si>
  <si>
    <t>LT</t>
  </si>
  <si>
    <t>E2 information</t>
  </si>
  <si>
    <t>Luxembourg</t>
  </si>
  <si>
    <t>LU</t>
  </si>
  <si>
    <t>Telephone</t>
  </si>
  <si>
    <t>(+352) 4301 33213</t>
  </si>
  <si>
    <t>Hungary</t>
  </si>
  <si>
    <t>HU</t>
  </si>
  <si>
    <t>HUF</t>
  </si>
  <si>
    <t>Contact</t>
  </si>
  <si>
    <t>ESTAT-ECOSYSTEMS@EC.EUROPA.EU</t>
  </si>
  <si>
    <t>Malta</t>
  </si>
  <si>
    <t>MT</t>
  </si>
  <si>
    <t>Methodology URL</t>
  </si>
  <si>
    <t xml:space="preserve">https://ec.europa.eu/eurostat/web/environment/methodology </t>
  </si>
  <si>
    <t>Netherlands</t>
  </si>
  <si>
    <t>NL</t>
  </si>
  <si>
    <t>Legislation URL</t>
  </si>
  <si>
    <t>NA</t>
  </si>
  <si>
    <t>Austria</t>
  </si>
  <si>
    <t>AT</t>
  </si>
  <si>
    <t>Poland</t>
  </si>
  <si>
    <t>PL</t>
  </si>
  <si>
    <t>PLN</t>
  </si>
  <si>
    <t>Portugal</t>
  </si>
  <si>
    <t>PT</t>
  </si>
  <si>
    <t>Romania</t>
  </si>
  <si>
    <t>RO</t>
  </si>
  <si>
    <t>RON</t>
  </si>
  <si>
    <t>Slovenia</t>
  </si>
  <si>
    <t>SI</t>
  </si>
  <si>
    <t>Slovakia</t>
  </si>
  <si>
    <t>SK</t>
  </si>
  <si>
    <t>Finland</t>
  </si>
  <si>
    <t>FI</t>
  </si>
  <si>
    <t>Sweden</t>
  </si>
  <si>
    <t>SE</t>
  </si>
  <si>
    <t>SEK</t>
  </si>
  <si>
    <t>United Kingdom</t>
  </si>
  <si>
    <t>UK</t>
  </si>
  <si>
    <t>GBP</t>
  </si>
  <si>
    <t>Iceland</t>
  </si>
  <si>
    <t>IS</t>
  </si>
  <si>
    <t>ISK</t>
  </si>
  <si>
    <t>Liechtenstein</t>
  </si>
  <si>
    <t>LI</t>
  </si>
  <si>
    <t>CHF</t>
  </si>
  <si>
    <t>Norway</t>
  </si>
  <si>
    <t>NO</t>
  </si>
  <si>
    <t>NOK</t>
  </si>
  <si>
    <t>Switzerland</t>
  </si>
  <si>
    <t>CH</t>
  </si>
  <si>
    <t>Montenegro</t>
  </si>
  <si>
    <t>ME</t>
  </si>
  <si>
    <t>North Macedonia</t>
  </si>
  <si>
    <t>MK</t>
  </si>
  <si>
    <t>MKD</t>
  </si>
  <si>
    <t>Albania</t>
  </si>
  <si>
    <t>AL</t>
  </si>
  <si>
    <t>ALL</t>
  </si>
  <si>
    <t>Serbia</t>
  </si>
  <si>
    <t>RS</t>
  </si>
  <si>
    <t>RSD</t>
  </si>
  <si>
    <t>Turkey</t>
  </si>
  <si>
    <t>TR</t>
  </si>
  <si>
    <t>TRY</t>
  </si>
  <si>
    <t>Bosnia and Herzegovina</t>
  </si>
  <si>
    <t>BA</t>
  </si>
  <si>
    <t>BAM</t>
  </si>
  <si>
    <t>Kosovo (UNSCR 1244)</t>
  </si>
  <si>
    <t>XK</t>
  </si>
  <si>
    <t>COMMON TO ALL (OR MOST)  QUESTIONNAIRE</t>
  </si>
  <si>
    <t>SPECIFIC TO THIS QUESTIONNAIRE</t>
  </si>
  <si>
    <t>Parameter</t>
  </si>
  <si>
    <t>Value</t>
  </si>
  <si>
    <t>(Valid values)</t>
  </si>
  <si>
    <t>DevelopementMode</t>
  </si>
  <si>
    <t>TRUE (during development)
FALSE (For real reporting and testing)</t>
  </si>
  <si>
    <t>TYPES OF PERIODS</t>
  </si>
  <si>
    <t>LOOKUP COLUMN</t>
  </si>
  <si>
    <t>CLOSING AT END OF YEAR</t>
  </si>
  <si>
    <t>OPENING AT START OF YEAR</t>
  </si>
  <si>
    <t>Text</t>
  </si>
  <si>
    <t>Code</t>
  </si>
  <si>
    <t>Period type code</t>
  </si>
  <si>
    <t>column number</t>
  </si>
  <si>
    <t>(annual - A)</t>
  </si>
  <si>
    <t>A</t>
  </si>
  <si>
    <t>Annual</t>
  </si>
  <si>
    <t>Invalid closing year</t>
  </si>
  <si>
    <t>Sheet Name</t>
  </si>
  <si>
    <t>Top Left Cell</t>
  </si>
  <si>
    <t>Bottom Right Cell</t>
  </si>
  <si>
    <t>Row Step</t>
  </si>
  <si>
    <t>Column Step</t>
  </si>
  <si>
    <t>Lock Type</t>
  </si>
  <si>
    <t>Focus Back To</t>
  </si>
  <si>
    <t>Table 1 (Level 1 + 2)</t>
  </si>
  <si>
    <t>G13</t>
  </si>
  <si>
    <t>S13</t>
  </si>
  <si>
    <t>Formulas</t>
  </si>
  <si>
    <t>G8</t>
  </si>
  <si>
    <t>G20</t>
  </si>
  <si>
    <t>S20</t>
  </si>
  <si>
    <t>G23</t>
  </si>
  <si>
    <t>S23</t>
  </si>
  <si>
    <t>G30</t>
  </si>
  <si>
    <t>S30</t>
  </si>
  <si>
    <t>G34</t>
  </si>
  <si>
    <t>S34</t>
  </si>
  <si>
    <t>G38</t>
  </si>
  <si>
    <t>S38</t>
  </si>
  <si>
    <t>G41</t>
  </si>
  <si>
    <t>S41</t>
  </si>
  <si>
    <t>G44</t>
  </si>
  <si>
    <t>S44</t>
  </si>
  <si>
    <t>G48</t>
  </si>
  <si>
    <t>S48</t>
  </si>
  <si>
    <t>G52</t>
  </si>
  <si>
    <t>S52</t>
  </si>
  <si>
    <t>G57</t>
  </si>
  <si>
    <t>S57</t>
  </si>
  <si>
    <t>G68</t>
  </si>
  <si>
    <t>S69</t>
  </si>
  <si>
    <t>W8</t>
  </si>
  <si>
    <t>W69</t>
  </si>
  <si>
    <t>SheetName</t>
  </si>
  <si>
    <t>TopLeftCell</t>
  </si>
  <si>
    <t>BottomRightCell</t>
  </si>
  <si>
    <t>RowStep</t>
  </si>
  <si>
    <t>ColumnStep</t>
  </si>
  <si>
    <t>Error</t>
  </si>
  <si>
    <t>Table 2 (Conversion matrix)</t>
  </si>
  <si>
    <t>G11</t>
  </si>
  <si>
    <t>H11</t>
  </si>
  <si>
    <t>S11</t>
  </si>
  <si>
    <t>I12</t>
  </si>
  <si>
    <t>S12</t>
  </si>
  <si>
    <t>J13</t>
  </si>
  <si>
    <t>K14</t>
  </si>
  <si>
    <t>S14</t>
  </si>
  <si>
    <t>L15</t>
  </si>
  <si>
    <t>S15</t>
  </si>
  <si>
    <t>M16</t>
  </si>
  <si>
    <t>S16</t>
  </si>
  <si>
    <t>N17</t>
  </si>
  <si>
    <t>S17</t>
  </si>
  <si>
    <t>O18</t>
  </si>
  <si>
    <t>S18</t>
  </si>
  <si>
    <t>P19</t>
  </si>
  <si>
    <t>S19</t>
  </si>
  <si>
    <t>Q20</t>
  </si>
  <si>
    <t>R21</t>
  </si>
  <si>
    <t>S21</t>
  </si>
  <si>
    <t>G12</t>
  </si>
  <si>
    <t>H13</t>
  </si>
  <si>
    <t>G14</t>
  </si>
  <si>
    <t>I14</t>
  </si>
  <si>
    <t>G15</t>
  </si>
  <si>
    <t>J15</t>
  </si>
  <si>
    <t>G16</t>
  </si>
  <si>
    <t>K16</t>
  </si>
  <si>
    <t>G17</t>
  </si>
  <si>
    <t>L17</t>
  </si>
  <si>
    <t>G18</t>
  </si>
  <si>
    <t>M18</t>
  </si>
  <si>
    <t>G19</t>
  </si>
  <si>
    <t>N19</t>
  </si>
  <si>
    <t>O20</t>
  </si>
  <si>
    <t>G21</t>
  </si>
  <si>
    <t>P21</t>
  </si>
  <si>
    <t>G22</t>
  </si>
  <si>
    <t>Q22</t>
  </si>
  <si>
    <t>List of Cells
 (first block)</t>
  </si>
  <si>
    <t>First Total Cell (first block)</t>
  </si>
  <si>
    <t>Last Total Cell
(Last block)</t>
  </si>
  <si>
    <t>Row Block Repetition Step</t>
  </si>
  <si>
    <t>Column Block Repetition Step</t>
  </si>
  <si>
    <t>Greater or Equal</t>
  </si>
  <si>
    <t>Valid Tolerance</t>
  </si>
  <si>
    <t>Only if all data is available</t>
  </si>
  <si>
    <t>Non compliance Is Valid If Footnote Exists</t>
  </si>
  <si>
    <t>Footnote Shift From Value</t>
  </si>
  <si>
    <t>Display text in error</t>
  </si>
  <si>
    <t>G8,G9,G10,G11,G12</t>
  </si>
  <si>
    <t>W13</t>
  </si>
  <si>
    <t>EQ</t>
  </si>
  <si>
    <t>YES</t>
  </si>
  <si>
    <t>Total ecosystems at level 1 must be equal to the sum of the subcomponents at level 2</t>
  </si>
  <si>
    <t>G14,G15,G16,G17,G18,G19</t>
  </si>
  <si>
    <t>W20</t>
  </si>
  <si>
    <t>G21,G22</t>
  </si>
  <si>
    <t>W23</t>
  </si>
  <si>
    <t>G24,G25,G26,G27,G28,G29</t>
  </si>
  <si>
    <t>W30</t>
  </si>
  <si>
    <t>G31,G32,G33</t>
  </si>
  <si>
    <t>W38</t>
  </si>
  <si>
    <t>G39,G40</t>
  </si>
  <si>
    <t>W44</t>
  </si>
  <si>
    <t>G45,G46,G47</t>
  </si>
  <si>
    <t>W52</t>
  </si>
  <si>
    <t>G53,G54,G55,G56</t>
  </si>
  <si>
    <t>W57</t>
  </si>
  <si>
    <t>G58,G59,G60,G61,G62,G63,G64,G65,G66,G67</t>
  </si>
  <si>
    <t>W58</t>
  </si>
  <si>
    <t>G13,G20,G23,G30,G34,G38,G41,G44,G48,G52,G57,G68</t>
  </si>
  <si>
    <t>G69</t>
  </si>
  <si>
    <t>TOTAL must be the sum of all 12 ecosystem types</t>
  </si>
  <si>
    <t>GE</t>
  </si>
  <si>
    <t>Total ecosystems at level 1 must be greater or equal to the sum of the subcomponents at level 2</t>
  </si>
  <si>
    <t>TOTAL must be the sum of all 12 ecosystems</t>
  </si>
  <si>
    <t>G11,G12,G13,G14,G15,G16,G17,G18,G19,G20,G21,G22</t>
  </si>
  <si>
    <t>R23</t>
  </si>
  <si>
    <t>TOTAL ADDITIONS must be equal to the sum of additions</t>
  </si>
  <si>
    <t>G11,H11,I11,J11,K11,L11,M11,N11,O11,P11,Q11,R11</t>
  </si>
  <si>
    <t>S22</t>
  </si>
  <si>
    <t>TOTAL REDUCTIONS must be equal to the sum of reductions</t>
  </si>
  <si>
    <t>Must be &gt; 0 for a not relevant dimension. Else you get an infinite loop</t>
  </si>
  <si>
    <t>EQ or GE or GT</t>
  </si>
  <si>
    <t>GT does not admit Tolerance</t>
  </si>
  <si>
    <t>NO or YES</t>
  </si>
  <si>
    <t>Not Applicable if the previous column is "NO"</t>
  </si>
  <si>
    <t>DESCRIPTION</t>
  </si>
  <si>
    <t>This sheet is meant to define the validation for summations in a row or in a column.</t>
  </si>
  <si>
    <t>- A block is defined as a sequence of addendums in the same row or column</t>
  </si>
  <si>
    <t>- Only the first block must be explicitly defined</t>
  </si>
  <si>
    <t>- The block can be repeated at regular patterns through rows and columns at the same time</t>
  </si>
  <si>
    <t>PARAMETRES</t>
  </si>
  <si>
    <t>Name of the sheet to be validated (e.g. Table 1)</t>
  </si>
  <si>
    <t>First cell in the first block to be validated</t>
  </si>
  <si>
    <t>First TotalCell (first block)</t>
  </si>
  <si>
    <t>Last TotalCell (Last block)</t>
  </si>
  <si>
    <t>Valid Threshold</t>
  </si>
  <si>
    <t>Valid values: EQ (Strictly equal); GE (Greater or Equal); GT (Strictly greater - No threshold will be considered)</t>
  </si>
  <si>
    <t>Empty Is Valid If Footnote Exists</t>
  </si>
  <si>
    <t>GETTING STARTED</t>
  </si>
  <si>
    <t>E9</t>
  </si>
  <si>
    <t>Warning</t>
  </si>
  <si>
    <t>S68</t>
  </si>
  <si>
    <t>R11</t>
  </si>
  <si>
    <t>R12</t>
  </si>
  <si>
    <t>R13</t>
  </si>
  <si>
    <t>R14</t>
  </si>
  <si>
    <t>R15</t>
  </si>
  <si>
    <t>R16</t>
  </si>
  <si>
    <t>R17</t>
  </si>
  <si>
    <t>R18</t>
  </si>
  <si>
    <t>R19</t>
  </si>
  <si>
    <t>R20</t>
  </si>
  <si>
    <t>Table 3 - Ecosystem extent accounts level 3 only</t>
  </si>
  <si>
    <t xml:space="preserve">Reporting unit = </t>
  </si>
  <si>
    <t>1000 ha</t>
  </si>
  <si>
    <t>Reference year =</t>
  </si>
  <si>
    <t xml:space="preserve">Previous reference year = </t>
  </si>
  <si>
    <r>
      <t xml:space="preserve">Items </t>
    </r>
    <r>
      <rPr>
        <sz val="11"/>
        <color theme="1"/>
        <rFont val="Calibri"/>
        <family val="2"/>
        <scheme val="minor"/>
      </rPr>
      <t>in bold are mandatory to be reported.</t>
    </r>
  </si>
  <si>
    <t xml:space="preserve">EU ecosystem typology: level 1 </t>
  </si>
  <si>
    <t>EU ecosystem typology: level 2</t>
  </si>
  <si>
    <t>EU Ecosystem typology: level 3</t>
  </si>
  <si>
    <t>Opening area (Extent in the previous reference year)</t>
  </si>
  <si>
    <t>Closing area (Extent in the current reference year)</t>
  </si>
  <si>
    <r>
      <t>1.1</t>
    </r>
    <r>
      <rPr>
        <sz val="11"/>
        <color theme="1"/>
        <rFont val="Calibri"/>
        <family val="2"/>
        <scheme val="minor"/>
      </rPr>
      <t>   Continuous settlement area</t>
    </r>
  </si>
  <si>
    <t>1.1.1 Continuous residential area</t>
  </si>
  <si>
    <t>1.1.2 Continuous commercial and industrial area</t>
  </si>
  <si>
    <r>
      <t>1.2</t>
    </r>
    <r>
      <rPr>
        <sz val="11"/>
        <color theme="1"/>
        <rFont val="Calibri"/>
        <family val="2"/>
        <scheme val="minor"/>
      </rPr>
      <t>   Discontinuous settlement area</t>
    </r>
  </si>
  <si>
    <t>1.2.1 Discontinuous residential area</t>
  </si>
  <si>
    <t>1.2.2 Discontinuous commercial and industrial area</t>
  </si>
  <si>
    <r>
      <t>1.3</t>
    </r>
    <r>
      <rPr>
        <sz val="11"/>
        <color theme="1"/>
        <rFont val="Calibri"/>
        <family val="2"/>
        <scheme val="minor"/>
      </rPr>
      <t xml:space="preserve">   Infrastructure </t>
    </r>
  </si>
  <si>
    <t xml:space="preserve">1.3.1 Road and rail networks and associated land </t>
  </si>
  <si>
    <t xml:space="preserve">1.3.2 Port areas </t>
  </si>
  <si>
    <t>1.3.3 Airports</t>
  </si>
  <si>
    <t>1.3.4 Other infrastructure (e.g. water purification plants, energy plants, transforming stations).</t>
  </si>
  <si>
    <t>1.3.5 Mineral extraction sites (excluding peat extraction sites, see 7.3.1)</t>
  </si>
  <si>
    <t>1.3.6 Dump areas</t>
  </si>
  <si>
    <t>1.3.7 Construction sites</t>
  </si>
  <si>
    <r>
      <t>1.4</t>
    </r>
    <r>
      <rPr>
        <sz val="11"/>
        <color theme="1"/>
        <rFont val="Calibri"/>
        <family val="2"/>
        <scheme val="minor"/>
      </rPr>
      <t>   Urban greenspace</t>
    </r>
  </si>
  <si>
    <t>1.4.1 Parks (including Zoos and botanical gardens)</t>
  </si>
  <si>
    <t>1.4.2 Sports and recreation sites</t>
  </si>
  <si>
    <t xml:space="preserve">1.4.3 Other urban green  </t>
  </si>
  <si>
    <r>
      <t>1.5</t>
    </r>
    <r>
      <rPr>
        <sz val="11"/>
        <color theme="1"/>
        <rFont val="Calibri"/>
        <family val="2"/>
        <scheme val="minor"/>
      </rPr>
      <t>   Other artificial areas</t>
    </r>
  </si>
  <si>
    <t>1.5.1. Permanent greenhouses</t>
  </si>
  <si>
    <t>1.5.2 Cemeteries</t>
  </si>
  <si>
    <t>1.5.3 Archaeological sites</t>
  </si>
  <si>
    <t>1.5.4 Urban blue</t>
  </si>
  <si>
    <t>2.1.1 Cereals excluding rice (C1000) excluding maize (C1500)</t>
  </si>
  <si>
    <t>2.1.2 Maize (C1500 + G3000)</t>
  </si>
  <si>
    <t>2.1.3 Dry pulses and protein crops (P0000)</t>
  </si>
  <si>
    <t>2.1.4 Root crops (R0000)</t>
  </si>
  <si>
    <t>2.1.5 Vegetables (including melons) and strawberries (V0000_S0000)</t>
  </si>
  <si>
    <t>2.1.6 Industrial crops including annual bioenergy crops (I0000)</t>
  </si>
  <si>
    <t>2.1.7 Flowers and ornamental plants (N0000)</t>
  </si>
  <si>
    <t>2.1.8 Fallow land (Q0000)</t>
  </si>
  <si>
    <t>2.1.9 Temporary grasses and grazing areas (G1000)</t>
  </si>
  <si>
    <t>2.1.10 Other crops (further categories may be added by Member States, depending upon nationally important crop types).</t>
  </si>
  <si>
    <t>2.2.1 Rice fields (C2000)</t>
  </si>
  <si>
    <t>2.3.1 Olives (O1000)</t>
  </si>
  <si>
    <t>2.3.2 Grapes (W1000)</t>
  </si>
  <si>
    <t xml:space="preserve">2.3.3 Pome fruits (F1100) </t>
  </si>
  <si>
    <t xml:space="preserve">2.3.4 Stone fruits (F1200)  </t>
  </si>
  <si>
    <t>2.3.5 Berries excluding strawberries (F3000)</t>
  </si>
  <si>
    <t>2.3.6 Citrus fruits (T1000)</t>
  </si>
  <si>
    <t>2.3.7 Nuts (F4000)</t>
  </si>
  <si>
    <t>2.3.8 Other perennial crops and orchards</t>
  </si>
  <si>
    <t xml:space="preserve">2.4 Agro-forestry areas </t>
  </si>
  <si>
    <t>2.4.1 Holm and cork oak forests</t>
  </si>
  <si>
    <t>2.4.2 Other agro-forestry areas</t>
  </si>
  <si>
    <t>2.5.1 Mosaic farmland (comprising cropland, grassland and (semi-)natural components)</t>
  </si>
  <si>
    <t>2.6.1 Nurseries</t>
  </si>
  <si>
    <t>2.6.2 Christmas tree plantations</t>
  </si>
  <si>
    <t>2.6.3 Perennial bioenergy crops</t>
  </si>
  <si>
    <t>3. Grassland (pastures, semi-natural and natural grasslands)</t>
  </si>
  <si>
    <t xml:space="preserve">3.1 Sown pastures and fields (modified grasslands) </t>
  </si>
  <si>
    <t>3.1.1 Sown pastures used for grazing</t>
  </si>
  <si>
    <t>3.1.2 Sown grassland mown frequently for fodder or silage</t>
  </si>
  <si>
    <t xml:space="preserve">3.2.1 Dry grasslands </t>
  </si>
  <si>
    <t>3.2.2 Seasonally wet and wet grasslands</t>
  </si>
  <si>
    <t>3.2.3 Alpine and subalpine grasslands</t>
  </si>
  <si>
    <t>3.2.4 Woodland fringes and clearings and tall forb stands</t>
  </si>
  <si>
    <t>3.2.5 Inland salt steppes</t>
  </si>
  <si>
    <t>3.2.6 Sparsely wooded grasslands</t>
  </si>
  <si>
    <t>3.2.7 Mesophilous extensive grassland</t>
  </si>
  <si>
    <t xml:space="preserve">4. Forest and woodlands </t>
  </si>
  <si>
    <t>4.1.1 Riparian forest and woodland</t>
  </si>
  <si>
    <t>4.1.2 Broadleaved swamp woodland on non-acid and acid</t>
  </si>
  <si>
    <t>peat</t>
  </si>
  <si>
    <t>4.1.3 Fagus dominated forest</t>
  </si>
  <si>
    <t xml:space="preserve">4.1.4 Submediterranean and Mediterranean thermophilous deciduous forest </t>
  </si>
  <si>
    <t>4.1.5 Acidophilous [Quercus]-</t>
  </si>
  <si>
    <t>dominated woodland</t>
  </si>
  <si>
    <r>
      <t xml:space="preserve">4.1.6 Temperate and boreal and Southern European Betula and </t>
    </r>
    <r>
      <rPr>
        <i/>
        <sz val="11"/>
        <color theme="1"/>
        <rFont val="Calibri"/>
        <family val="2"/>
        <scheme val="minor"/>
      </rPr>
      <t>Populus tremula</t>
    </r>
    <r>
      <rPr>
        <sz val="11"/>
        <color theme="1"/>
        <rFont val="Calibri"/>
        <family val="2"/>
        <scheme val="minor"/>
      </rPr>
      <t xml:space="preserve"> forest on mineral soils </t>
    </r>
  </si>
  <si>
    <t>4.1.7 Other broadleaved deciduous forest, excluding highly-modified plantations</t>
  </si>
  <si>
    <r>
      <t>4.1.8 Highly modified broadleaved deciduous forests including</t>
    </r>
    <r>
      <rPr>
        <sz val="11"/>
        <color theme="1"/>
        <rFont val="Calibri"/>
        <family val="2"/>
        <scheme val="minor"/>
      </rPr>
      <t xml:space="preserve"> stands of non-native trees species that have long been established in European ecosystems stands</t>
    </r>
  </si>
  <si>
    <t>4.2.1 Boreal and temperate  fir and spruce forest</t>
  </si>
  <si>
    <t>4.2.2 Mediterranean mountain fir and spruce forest</t>
  </si>
  <si>
    <r>
      <t xml:space="preserve">4.2.3 Temperate subalpine Larix, </t>
    </r>
    <r>
      <rPr>
        <i/>
        <sz val="11"/>
        <color theme="1"/>
        <rFont val="Calibri"/>
        <family val="2"/>
        <scheme val="minor"/>
      </rPr>
      <t>Pinus cembra</t>
    </r>
    <r>
      <rPr>
        <sz val="11"/>
        <color theme="1"/>
        <rFont val="Calibri"/>
        <family val="2"/>
        <scheme val="minor"/>
      </rPr>
      <t xml:space="preserve"> and </t>
    </r>
    <r>
      <rPr>
        <i/>
        <sz val="11"/>
        <color theme="1"/>
        <rFont val="Calibri"/>
        <family val="2"/>
        <scheme val="minor"/>
      </rPr>
      <t xml:space="preserve">Pinus uncinata </t>
    </r>
    <r>
      <rPr>
        <sz val="11"/>
        <color theme="1"/>
        <rFont val="Calibri"/>
        <family val="2"/>
        <scheme val="minor"/>
      </rPr>
      <t>forest</t>
    </r>
  </si>
  <si>
    <t>4.2.4 Pine forest (excluding mires, non-thermophilous)</t>
  </si>
  <si>
    <t xml:space="preserve">4.2.5 Mediterranean thermophilous lowland pine forest  </t>
  </si>
  <si>
    <t xml:space="preserve">4.2.6 Spruce, pine and larch mire forest </t>
  </si>
  <si>
    <t>4.2.7 Taiga forests</t>
  </si>
  <si>
    <t>4.2.8 Other coniferous forests, excluding plantations</t>
  </si>
  <si>
    <r>
      <t>4.2.9 Highly modified coniferous forests including</t>
    </r>
    <r>
      <rPr>
        <sz val="11"/>
        <color theme="1"/>
        <rFont val="Calibri"/>
        <family val="2"/>
        <scheme val="minor"/>
      </rPr>
      <t xml:space="preserve"> stands of non-native trees species that have long been established in European ecosystems stands</t>
    </r>
  </si>
  <si>
    <t>4.3.1 Mediterranean evergreen Quercus forest</t>
  </si>
  <si>
    <t>4.3.2 Mainland laurophyllous forest</t>
  </si>
  <si>
    <t>4.3.3 Macaronesian laurophyllous forest</t>
  </si>
  <si>
    <t>4.3.4 Olea europaea-Ceratonia siliqua forest</t>
  </si>
  <si>
    <t>4.3.5 Palm groves</t>
  </si>
  <si>
    <t>4.3.6 Other broadleaved evergreen forests</t>
  </si>
  <si>
    <r>
      <t>4.3.7 Highly modified broadleaved evergreen forests including</t>
    </r>
    <r>
      <rPr>
        <sz val="11"/>
        <color theme="1"/>
        <rFont val="Calibri"/>
        <family val="2"/>
        <scheme val="minor"/>
      </rPr>
      <t xml:space="preserve"> stands of non-native trees species that have long been established in European ecosystems stands</t>
    </r>
  </si>
  <si>
    <t>4.4 Mixed forests</t>
  </si>
  <si>
    <t>4.4.1 Mixed forests dominated by coniferous species</t>
  </si>
  <si>
    <t>4.4.2 Mixed forests dominated by broadleaved species</t>
  </si>
  <si>
    <r>
      <t>4.4.3 Other mixed forests including</t>
    </r>
    <r>
      <rPr>
        <sz val="11"/>
        <color theme="1"/>
        <rFont val="Calibri"/>
        <family val="2"/>
        <scheme val="minor"/>
      </rPr>
      <t xml:space="preserve"> stands of non-native trees species that have long been established in European ecosystems stands</t>
    </r>
  </si>
  <si>
    <t xml:space="preserve">4.5 Transitional forest and woodland shrub </t>
  </si>
  <si>
    <t xml:space="preserve">4.5.1 Transitional woodland/forest land </t>
  </si>
  <si>
    <t>4.6.1 Monoculture plantations of non-native tree species (note: forest stands of single or mixed species consisting of native and/or non-native trees species that have long been established in European ecosystems and have diverse undergrowth typical for forest ecosystems should be classified as part of types 4.1 to 4.4)</t>
  </si>
  <si>
    <t xml:space="preserve">5. Heathland and shrub </t>
  </si>
  <si>
    <t>5.1.1 Tundra</t>
  </si>
  <si>
    <t>5.2 Heathland and (sub-) alpine shrub</t>
  </si>
  <si>
    <t>5.2.1 Arctic alpine, subalpine and lowland shrub and heathland</t>
  </si>
  <si>
    <t>5.2.2 Temperate and Mediterranean montane and hilly shrub and heathland</t>
  </si>
  <si>
    <t>5.2.3 Temperate and Mediterranean lowland shrub and heathland</t>
  </si>
  <si>
    <t xml:space="preserve">5.3.1 Maquis, arborescent matorral and thermo-Mediterranean shrub;  </t>
  </si>
  <si>
    <t xml:space="preserve">5.3.2 Garrigue; </t>
  </si>
  <si>
    <t>5.3.3 Spiny Mediterranean heaths (phrygana, hedgehog-heaths &amp; coastal cliff vegetation);</t>
  </si>
  <si>
    <t>5.3.4 Thermo-Atlantic xerophytic shrub (Madeira and Canary Islands)</t>
  </si>
  <si>
    <t xml:space="preserve">6.1.1 Rocky pavements, outcrops, and screes </t>
  </si>
  <si>
    <t>6.1.2 Lava flows</t>
  </si>
  <si>
    <t xml:space="preserve">6.2.1 Semi-desert steppes </t>
  </si>
  <si>
    <t xml:space="preserve">6.2.2 Cool deserts and semi-desert steppes </t>
  </si>
  <si>
    <t>6.2.3 Other sparsely vegetated areas</t>
  </si>
  <si>
    <t>6.3.1 Ice sheets, glaciers and perennial snowfields</t>
  </si>
  <si>
    <t xml:space="preserve">7. Inland wetlands </t>
  </si>
  <si>
    <t>7.1 Inland marshes on mineral soil</t>
  </si>
  <si>
    <t>7.1.1 Reedbeds</t>
  </si>
  <si>
    <t>7.1.2 Inland salt marshes</t>
  </si>
  <si>
    <t>7.1.3 Other marshland and water-fringing ecosystems</t>
  </si>
  <si>
    <t xml:space="preserve">7.2.1 Raised bogs </t>
  </si>
  <si>
    <t>7.2.2 Blanket bogs</t>
  </si>
  <si>
    <t xml:space="preserve">7.2.3 Valley mires, poor fens and transition mires </t>
  </si>
  <si>
    <t>7.2.4 Aapa, palsa and polygon mires</t>
  </si>
  <si>
    <t>7.2.5 Base-rich fens and calcareous spring mires</t>
  </si>
  <si>
    <t>7.2.6 Peat extraction sites</t>
  </si>
  <si>
    <t>8.1.1 Rivers</t>
  </si>
  <si>
    <t>8.2.1 Canals, ditches and drains</t>
  </si>
  <si>
    <t>9.1.1 Lakes</t>
  </si>
  <si>
    <t>9.2.1 Artificial reservoirs</t>
  </si>
  <si>
    <t>9.3.1 Geothermal pools and wetlands (Iceland)</t>
  </si>
  <si>
    <t xml:space="preserve">10. Marine inlets and transitional waters </t>
  </si>
  <si>
    <t>10.1.1 Coastal lagoons</t>
  </si>
  <si>
    <t xml:space="preserve">10.2.1 Estuaries and bays </t>
  </si>
  <si>
    <t>10.3.1 Intertidal flats (e.g., Wadden Sea)</t>
  </si>
  <si>
    <t>10.4 Deepwater coastal inlets (fjords)</t>
  </si>
  <si>
    <t>10.4.1 Deepwater coastal inlets (fjords)</t>
  </si>
  <si>
    <t xml:space="preserve">11. Coastal beaches, dunes and wetlands </t>
  </si>
  <si>
    <t xml:space="preserve">11.1.1 Artificial shorelines </t>
  </si>
  <si>
    <t xml:space="preserve">11.2 Coastal dunes, beaches and sandy and muddy shores </t>
  </si>
  <si>
    <t>11.2.1 Coastal dunes</t>
  </si>
  <si>
    <t>11.2.2 Beaches and sandy shores</t>
  </si>
  <si>
    <t>11.2.3 Muddy shores</t>
  </si>
  <si>
    <t>11.3.1 Coastal shingle</t>
  </si>
  <si>
    <t>11.3.2 Rock cliffs, ledges and shores</t>
  </si>
  <si>
    <t xml:space="preserve">11.4.1 Coastal saltmarshes </t>
  </si>
  <si>
    <t>11.4.2 Salines</t>
  </si>
  <si>
    <t>12.1 Marine macrophytes</t>
  </si>
  <si>
    <t>12.1.1 Kelp forests</t>
  </si>
  <si>
    <t>12.1.2 Seagrass meadows</t>
  </si>
  <si>
    <t xml:space="preserve">12.2.1 Coral reefs </t>
  </si>
  <si>
    <t>12.3 Shellfish beds and reefs</t>
  </si>
  <si>
    <t>12.3.1 Shellfish beds and reefs</t>
  </si>
  <si>
    <t>12.4 Subtidal sand beds and mud plains</t>
  </si>
  <si>
    <t>12.4.1 Subtidal sand beds and mud plains</t>
  </si>
  <si>
    <t>12.5 Subtidal rocky substrates</t>
  </si>
  <si>
    <t>12.5.1 Subtidal rocky substrates</t>
  </si>
  <si>
    <t>12.6 Continental and island slopes</t>
  </si>
  <si>
    <t>12.6.1 Continental and island slopes</t>
  </si>
  <si>
    <t>12.7 Deepwater benthic and pelagic ecosystems</t>
  </si>
  <si>
    <t>12.7.1 Deepwater benthic and pelagic ecosystems</t>
  </si>
  <si>
    <t>12.8 Sea ice</t>
  </si>
  <si>
    <t>12.8.1 Sea ice</t>
  </si>
  <si>
    <t>A3</t>
  </si>
  <si>
    <t>(3-years - A3)</t>
  </si>
  <si>
    <t>G26</t>
  </si>
  <si>
    <t>TOTAL ADDITIONS in Table 2 for a given ecosystem type must be close to additions at level 1 in Table 1</t>
  </si>
  <si>
    <t>T11</t>
  </si>
  <si>
    <t>TOTAL REDUCTIONS in Table 2 for a given ecosystem type must be close to reductions at level 1 in Table 1</t>
  </si>
  <si>
    <t>D19</t>
  </si>
  <si>
    <t>D27</t>
  </si>
  <si>
    <t>E13</t>
  </si>
  <si>
    <t xml:space="preserve">EU reporting for ecosystem extent accounts uses the Guidance note on ecosystem extent accounts prepared by the Task force on ecosystem accounting and the Environmental accounts working groups. The Guidance note follows the SEEA - Ecosystem Accounting and Annex IX of amended Regulation (EU) 691/2011 on European environmental-economic accounts.  </t>
  </si>
  <si>
    <t>1 -  How to fill in the questionnaire</t>
  </si>
  <si>
    <t>1.1 Sheet GETTING STARTED</t>
  </si>
  <si>
    <t>1.2 Priority data</t>
  </si>
  <si>
    <t>1.3 Reporting conventions</t>
  </si>
  <si>
    <t>1.4 Built-in pre-validation (to be performed by countries)</t>
  </si>
  <si>
    <t xml:space="preserve">    1.1 Sheet GETTING STARTED</t>
  </si>
  <si>
    <t xml:space="preserve">    1.2 Priority data</t>
  </si>
  <si>
    <t xml:space="preserve">    1.3 Reporting conventions</t>
  </si>
  <si>
    <t xml:space="preserve">    1.4 Built-in pre-validation (to be performed by countries)</t>
  </si>
  <si>
    <r>
      <t>Please enter in the eDAMIS field 'year' the reference year for which the data are reported for (closing stock), not the current calendar year. 
After filling all dataset details, eDAMIS will automatically name submitted files as '</t>
    </r>
    <r>
      <rPr>
        <b/>
        <sz val="11"/>
        <rFont val="Arial"/>
        <family val="2"/>
      </rPr>
      <t>ENVDATA_ECOEXT_3_cc_yyyy_0000_V000x' where cc is the country code, yyyy the reference year of closing stock</t>
    </r>
    <r>
      <rPr>
        <sz val="11"/>
        <rFont val="Arial"/>
        <family val="2"/>
      </rPr>
      <t xml:space="preserve"> and x the version of the file. 
</t>
    </r>
  </si>
  <si>
    <t>https://cros.ec.europa.eu/book-page/national-transmission-coordinators</t>
  </si>
  <si>
    <t xml:space="preserve">To include standard footnotes, use the drop-down menu. </t>
  </si>
  <si>
    <r>
      <t>AND</t>
    </r>
    <r>
      <rPr>
        <u/>
        <sz val="13"/>
        <color rgb="FFFF0000"/>
        <rFont val="Arial"/>
        <family val="2"/>
      </rPr>
      <t xml:space="preserve"> (if reporting ecosystem types at level 2):</t>
    </r>
  </si>
  <si>
    <r>
      <t xml:space="preserve">Select the reporting country and accounting period. </t>
    </r>
    <r>
      <rPr>
        <b/>
        <u/>
        <sz val="11"/>
        <color theme="1"/>
        <rFont val="Arial"/>
        <family val="2"/>
      </rPr>
      <t>The questionnaire supports two accounting periods: (i) triennial (as per Regulation (EU) 691/2011) and (iii) annual</t>
    </r>
    <r>
      <rPr>
        <sz val="11"/>
        <rFont val="Arial"/>
        <family val="2"/>
      </rPr>
      <t>.</t>
    </r>
  </si>
  <si>
    <t xml:space="preserve">Select the reference year of the closing stock (area). For option accounting period = 3 years, only reference years specified by Regulation (EU) 691/2011 and derived logical sequence (i.e....2012, 2015, 2018, 2021...) can be reported. The year of the opening stock is filled in automatically based on the closing stock and accounting period.  </t>
  </si>
  <si>
    <t>Priority data in this questionnaire are datapoints the reporting of which is foreseen mandatory in the amended Regulation (EU) 691/2011 to add new modules of environmental economic accounts.</t>
  </si>
  <si>
    <t>A legend in each worksheet indicates which datapoints are the priority ones. Some of them are calculated automatically if data in input cells are provided.</t>
  </si>
  <si>
    <t>When using the built-in validation functions of the reporting tables (i.e. button 'Validate questionnaire'  in Table 1 or 2), cells intended for priority data will turn yellow if left blank ('Warning' message). The 'Warning' is intended for information, at this stage. You may submit the incomplete questionnaire, regardless. Please see point 1.4 for further information on pre-validation.</t>
  </si>
  <si>
    <t>The checks are activated separately for each worksheet of the questionnaire, by clicking on the button 'Validate questionnaire' in the header of Table 1 and 2. Cells with consistency issues will be highlighted with red colour and the issues will be explained in the last worksheet 'ErrorLog'. Please run the automated checks and correct any identified consistency issues before submitting the questionnaire to Eurostat. After correcting the values, you may remove the red colour using button 'Restore table colour'.</t>
  </si>
  <si>
    <t xml:space="preserve">- Numbers for country-specific footnotes (to be defined by data compilers). </t>
  </si>
  <si>
    <r>
      <t>Please use this flag when the reported figure cannot be compared to the data reported for the previous year, e.g. because of new methods or sources being used or when you move from the old calculation rules to the new calculation rules. Please use this flag only when the change in methods, sources or calculation rules has a substantial impact.</t>
    </r>
    <r>
      <rPr>
        <sz val="11"/>
        <color rgb="FFFF0000"/>
        <rFont val="Arial"/>
        <family val="2"/>
      </rPr>
      <t xml:space="preserve"> Please do not use this flag for the </t>
    </r>
    <r>
      <rPr>
        <b/>
        <u/>
        <sz val="11"/>
        <color rgb="FFFF0000"/>
        <rFont val="Arial"/>
        <family val="2"/>
      </rPr>
      <t xml:space="preserve">2024 data collection IF </t>
    </r>
    <r>
      <rPr>
        <sz val="11"/>
        <color rgb="FFFF0000"/>
        <rFont val="Arial"/>
        <family val="2"/>
      </rPr>
      <t xml:space="preserve">you are using CLC accounting layers as core source data </t>
    </r>
    <r>
      <rPr>
        <b/>
        <u/>
        <sz val="11"/>
        <color rgb="FFFF0000"/>
        <rFont val="Arial"/>
        <family val="2"/>
      </rPr>
      <t>AND</t>
    </r>
    <r>
      <rPr>
        <sz val="11"/>
        <color rgb="FFFF0000"/>
        <rFont val="Arial"/>
        <family val="2"/>
      </rPr>
      <t xml:space="preserve"> reporting accounts for 2018 (opening stock) and 2021 (closing stock) - the break in time series will be labelled centrally in Eurostat. </t>
    </r>
  </si>
  <si>
    <t>To include a country-specific footnote, please first insert the text in the “Footnote list” sheet starting from number 1. Then in the data table please select the corresponding footnote reference number from the drop-down menu in the footnote column next to the value cell. The text you entered in the “Footnote list” sheet will then appear automatically next to the footnote reference number. The same explanatory footnote can be chosen for all the values for which the same explanation applies. If by mistake a number is chosen from the drop-down menu, it is sufficient to click on it and press the 'delete' key to clean the cell.</t>
  </si>
  <si>
    <t xml:space="preserve">The standard tool for the submission of statistical data is the eDAMIS system. The system creates a secure environment for the transmission of data, it records all data submissions and acknowledges the data delivery. The eDAMIS system has been installed in the National Statistical Institutes. It may be accessed at: </t>
  </si>
  <si>
    <t>It is possible to insert decimal numbers. Please notice Eurostat will publish only up to two decimal places.</t>
  </si>
  <si>
    <t>If you have questions, please send them to the following email address:</t>
  </si>
  <si>
    <t>Argo Ronk</t>
  </si>
  <si>
    <t>Statistics Estonia</t>
  </si>
  <si>
    <t>Department of Economic and Environmental Statistics</t>
  </si>
  <si>
    <t>+ 372 6259160</t>
  </si>
  <si>
    <t>argo.ronk@stat.ee</t>
  </si>
  <si>
    <t>Percentage of impermeable features is estimated based on 1 ha grid cells</t>
  </si>
  <si>
    <t>0.1 ha</t>
  </si>
  <si>
    <t>We buffered linear features were possible (either used prior data or used expert opinion for possible widths) and included these into extent account.</t>
  </si>
  <si>
    <t>5 meters</t>
  </si>
  <si>
    <t>EPSG:3301</t>
  </si>
  <si>
    <t>We are using most detailed national datasets for compilatation the account. We do not know what would be the reference dataset that it should be compared (validated against) to in order to estimate the accuracy. We did manual insepction with random subsets of extent data with orthophotos and verified results visually</t>
  </si>
  <si>
    <t>We are using most detailed national datasets for compilatation the account. We do not know what would be the reference dataset that it should be compared (validated against) to in order to estimate the accuracy. We did manual insepction with random subsets of extent data with orthophotos and verified results visually. We have not tested accuracy with LUCAS points.</t>
  </si>
  <si>
    <t>We placed a decision tree in order to deal in one hand with data novelty and in other hand with areas where overlaps occurred between two or more detailed data layers. We preferred and therefore prioritized data layers which were most up to date and likely more precisely mapped (due to local inventories). Estonian topographic database served as a basis for the creation ecosystem extent map. We updated this basis with additional data layers where more detailed data about ecosystem assets were available. In areas where more detailed information was not available, the Estonian topographic database was only source of information which we could use. Different detailed data layers were overlaid as follows (starting with highest priority): Agricultural land and semi-natural habitats, Forest registry of Estonia, Wetlands, Semi-natural habitats, Natura 2000 habitats, Meadows.</t>
  </si>
  <si>
    <t xml:space="preserve">We used local national datasets and inventories using most recent data that is available nationally for reference year (and previous reference year). In case of croplands for example, data came from Estonian Agricultural Registers and Information Board so we know exactly which crops were harvested in praticular reference year (and previous reference year). </t>
  </si>
  <si>
    <t>Not applied</t>
  </si>
  <si>
    <t xml:space="preserve">Agricultural land and semi-natural habitats (support bases) </t>
  </si>
  <si>
    <t>Forest registry of Estonia</t>
  </si>
  <si>
    <t>Estonian Nature Foundation data</t>
  </si>
  <si>
    <t xml:space="preserve">Semi-natural habitats which are eligible for support </t>
  </si>
  <si>
    <t>Natura 2000 habitats (Annex I habitats)</t>
  </si>
  <si>
    <t>Estonia meadows</t>
  </si>
  <si>
    <t>Estonian Topographic Database</t>
  </si>
  <si>
    <t>vector,polygon</t>
  </si>
  <si>
    <t>national</t>
  </si>
  <si>
    <t>0.1ha</t>
  </si>
  <si>
    <t>not estimated</t>
  </si>
  <si>
    <t>yearly</t>
  </si>
  <si>
    <t>local</t>
  </si>
  <si>
    <t>yearly (till 2020)</t>
  </si>
  <si>
    <t>Natura 2000</t>
  </si>
  <si>
    <t>discontinued</t>
  </si>
  <si>
    <t>Not applicable</t>
  </si>
  <si>
    <t>Forest registry of Estonia, Natura 2000 habitats, Wetlands in Estonia, Estonian Topographic Database</t>
  </si>
  <si>
    <t>Estonian Topographic Database, Natura 2000 habitats (Annex I habitats)</t>
  </si>
  <si>
    <t>Estonian Topographic Database,</t>
  </si>
  <si>
    <t>Estonian Topographic Database, Estonian Nature Foundation, Natura 2000 habitats (Annex I habitats)</t>
  </si>
  <si>
    <t>Private yard, Green area (outside of settlements), Waste land, cemetery, Other bare land, Forest glade, Sports complex (outside of settlements)</t>
  </si>
  <si>
    <t>Different local Estonian forest site types (based on soil type), some of (not all) selected Natura 2000 habitat types from: 91D0, 91F0, 91E0, 2180, 9010, 9020, 9050, 9060, 9080, 9180</t>
  </si>
  <si>
    <t>stream, Natura 2000 habitat types:3260</t>
  </si>
  <si>
    <t>ditch</t>
  </si>
  <si>
    <t>Lake, other standing water body, Natura 2000 habitat types:3110, 3130, 3140, 3150, 3160, 3180</t>
  </si>
  <si>
    <t>Pond, Biopond, Artificial lake</t>
  </si>
  <si>
    <t>pebbly area (on coast), sandy area(on coast), Natura 2000 habitat types: 1210, 1220, 1310, 1620, 1640, 2030, 2110, 2120, 2130, 2140, 2190</t>
  </si>
  <si>
    <t>Natura 2000 habitats (Annex I habitats): 1230</t>
  </si>
  <si>
    <t>HELCOM Underwater Biotopes</t>
  </si>
  <si>
    <t>once</t>
  </si>
  <si>
    <t>Data from year 2022 and percentage of impermeable features is estimated based on 1 ha grid cells</t>
  </si>
  <si>
    <t>Data from year 2022</t>
  </si>
  <si>
    <t>Data from year 2022  and tehnical error in 2022, marine areas smaller than MMU mariner were misclassified as NoData values.</t>
  </si>
  <si>
    <t>25 ha</t>
  </si>
  <si>
    <t>Entire national territory (including marine areas)</t>
  </si>
  <si>
    <t>Although we initially complile the extent account based on vector data (as input datasets are all vector data type), we do convert final extent map into raster format (with spatial resolution of 10 m x 10 m). Calculating values for ecosystem conversion matrix (Conversion) is much more managable. Therefore, all the different ecosystem type areas are based (calculated) on raster dataset (extent)</t>
  </si>
  <si>
    <t xml:space="preserve">From main eight datasets we used, five of those have records from same reference year, other three have more than one year variation. From final dataset these older records form less than 1% from total records (concerning terrestial land). </t>
  </si>
  <si>
    <t>We use 2022 data as a “proxy” opening stock for compiling the conversion matrix. The 2022 data serve as a proxy for 2023. These two data points (years 2022  and 2024) are comparable.</t>
  </si>
  <si>
    <t>Data from year 2022 and considered mapping units undet this class: cemetery, other class, wasteland, private yards,green areas, sports complex outside dis- and continuous settlement areas and forest ride</t>
  </si>
  <si>
    <t>Considered mapping units undet this class: cemetery, other class, wasteland, private yards,green areas, sports complex outside dis- and continuous settlement areas and forest ride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</si>
</sst>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numFmt numFmtId="165" formatCode="0;\-0;;@"/>
  </numFmts>
  <fonts count="75" x14ac:knownFonts="1">
    <font>
      <sz val="11"/>
      <color theme="1"/>
      <name val="Calibri"/>
      <family val="2"/>
      <scheme val="minor"/>
    </font>
    <font>
      <b/>
      <sz val="11"/>
      <color theme="1"/>
      <name val="Calibri"/>
      <family val="2"/>
      <scheme val="minor"/>
    </font>
    <font>
      <b/>
      <sz val="11"/>
      <name val="Calibri"/>
      <family val="2"/>
      <scheme val="minor"/>
    </font>
    <font>
      <sz val="10"/>
      <name val="Arial"/>
      <family val="2"/>
    </font>
    <font>
      <b/>
      <sz val="10"/>
      <name val="Arial"/>
      <family val="2"/>
    </font>
    <font>
      <b/>
      <sz val="12"/>
      <name val="Arial"/>
      <family val="2"/>
    </font>
    <font>
      <sz val="11"/>
      <name val="Arial"/>
      <family val="2"/>
    </font>
    <font>
      <b/>
      <sz val="11"/>
      <name val="Arial"/>
      <family val="2"/>
    </font>
    <font>
      <b/>
      <sz val="11"/>
      <color rgb="FFFF0000"/>
      <name val="Calibri"/>
      <family val="2"/>
      <scheme val="minor"/>
    </font>
    <font>
      <sz val="11"/>
      <color rgb="FFFF0000"/>
      <name val="Calibri"/>
      <family val="2"/>
      <scheme val="minor"/>
    </font>
    <font>
      <sz val="11"/>
      <color rgb="FFFF0000"/>
      <name val="Arial"/>
      <family val="2"/>
    </font>
    <font>
      <b/>
      <sz val="11"/>
      <color rgb="FFFF0000"/>
      <name val="Arial"/>
      <family val="2"/>
    </font>
    <font>
      <b/>
      <sz val="8"/>
      <name val="Arial"/>
      <family val="2"/>
    </font>
    <font>
      <sz val="9"/>
      <name val="Arial"/>
      <family val="2"/>
    </font>
    <font>
      <b/>
      <sz val="13"/>
      <name val="Arial"/>
      <family val="2"/>
    </font>
    <font>
      <b/>
      <sz val="11"/>
      <color rgb="FF000000"/>
      <name val="Arial"/>
      <family val="2"/>
    </font>
    <font>
      <b/>
      <sz val="14"/>
      <color rgb="FF000000"/>
      <name val="Arial"/>
      <family val="2"/>
    </font>
    <font>
      <sz val="9"/>
      <color rgb="FFFF0000"/>
      <name val="Arial"/>
      <family val="2"/>
    </font>
    <font>
      <b/>
      <sz val="11"/>
      <color rgb="FFD7642D"/>
      <name val="Arial"/>
      <family val="2"/>
    </font>
    <font>
      <b/>
      <sz val="6.5"/>
      <name val="Arial"/>
      <family val="2"/>
    </font>
    <font>
      <sz val="10"/>
      <color rgb="FF000000"/>
      <name val="Times New Roman"/>
      <family val="1"/>
    </font>
    <font>
      <sz val="11"/>
      <color theme="1"/>
      <name val="Arial"/>
      <family val="2"/>
    </font>
    <font>
      <i/>
      <sz val="11"/>
      <name val="Arial"/>
      <family val="2"/>
    </font>
    <font>
      <vertAlign val="superscript"/>
      <sz val="10"/>
      <color theme="1"/>
      <name val="Times New Roman"/>
      <family val="1"/>
    </font>
    <font>
      <b/>
      <sz val="11"/>
      <color theme="1"/>
      <name val="Calibri"/>
      <family val="2"/>
    </font>
    <font>
      <i/>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b/>
      <sz val="8"/>
      <color theme="1"/>
      <name val="Calibri"/>
      <family val="2"/>
      <scheme val="minor"/>
    </font>
    <font>
      <b/>
      <sz val="10"/>
      <color theme="0"/>
      <name val="Calibri"/>
      <family val="2"/>
      <scheme val="minor"/>
    </font>
    <font>
      <sz val="11"/>
      <name val="Calibri"/>
      <family val="2"/>
      <scheme val="minor"/>
    </font>
    <font>
      <b/>
      <sz val="12"/>
      <name val="Calibri"/>
      <family val="2"/>
      <scheme val="minor"/>
    </font>
    <font>
      <b/>
      <sz val="10"/>
      <name val="Calibri"/>
      <family val="2"/>
      <scheme val="minor"/>
    </font>
    <font>
      <u/>
      <sz val="9"/>
      <color indexed="12"/>
      <name val="Arial"/>
      <family val="2"/>
    </font>
    <font>
      <u/>
      <sz val="10"/>
      <color indexed="12"/>
      <name val="Arial"/>
      <family val="2"/>
    </font>
    <font>
      <sz val="10"/>
      <color rgb="FF000000"/>
      <name val="Calibri"/>
      <family val="2"/>
      <scheme val="minor"/>
    </font>
    <font>
      <b/>
      <sz val="10"/>
      <color theme="1"/>
      <name val="Calibri"/>
      <family val="2"/>
      <scheme val="minor"/>
    </font>
    <font>
      <sz val="10"/>
      <color theme="1"/>
      <name val="Calibri"/>
      <family val="2"/>
      <scheme val="minor"/>
    </font>
    <font>
      <b/>
      <sz val="11"/>
      <color indexed="8"/>
      <name val="Arial"/>
      <family val="2"/>
    </font>
    <font>
      <b/>
      <sz val="14"/>
      <color theme="0"/>
      <name val="Arial"/>
      <family val="2"/>
    </font>
    <font>
      <sz val="12"/>
      <name val="Arial"/>
      <family val="2"/>
    </font>
    <font>
      <b/>
      <sz val="20"/>
      <name val="Arial"/>
      <family val="2"/>
    </font>
    <font>
      <b/>
      <sz val="16"/>
      <name val="Calibri"/>
      <family val="2"/>
      <scheme val="minor"/>
    </font>
    <font>
      <b/>
      <sz val="14"/>
      <name val="Calibri"/>
      <family val="2"/>
      <scheme val="minor"/>
    </font>
    <font>
      <b/>
      <sz val="12"/>
      <color theme="0"/>
      <name val="Calibri"/>
      <family val="2"/>
      <scheme val="minor"/>
    </font>
    <font>
      <b/>
      <i/>
      <sz val="10"/>
      <color rgb="FF000000"/>
      <name val="Times New Roman"/>
      <family val="1"/>
    </font>
    <font>
      <i/>
      <sz val="10"/>
      <color rgb="FF000000"/>
      <name val="Times New Roman"/>
      <family val="1"/>
    </font>
    <font>
      <sz val="8"/>
      <color theme="1"/>
      <name val="Calibri"/>
      <family val="2"/>
      <scheme val="minor"/>
    </font>
    <font>
      <b/>
      <sz val="18"/>
      <name val="Calibri"/>
      <family val="2"/>
      <scheme val="minor"/>
    </font>
    <font>
      <b/>
      <sz val="10"/>
      <color theme="0"/>
      <name val="Arial"/>
      <family val="2"/>
    </font>
    <font>
      <b/>
      <sz val="11"/>
      <color theme="0" tint="-0.14999847407452621"/>
      <name val="Calibri"/>
      <family val="2"/>
      <scheme val="minor"/>
    </font>
    <font>
      <sz val="10"/>
      <color theme="0" tint="-0.499984740745262"/>
      <name val="Arial"/>
      <family val="2"/>
    </font>
    <font>
      <sz val="10"/>
      <name val="Calibri"/>
      <family val="2"/>
      <scheme val="minor"/>
    </font>
    <font>
      <sz val="12"/>
      <name val="Calibri"/>
      <family val="2"/>
      <scheme val="minor"/>
    </font>
    <font>
      <sz val="8"/>
      <name val="Calibri"/>
      <family val="2"/>
      <scheme val="minor"/>
    </font>
    <font>
      <sz val="10"/>
      <name val="Times New Roman"/>
      <family val="1"/>
    </font>
    <font>
      <sz val="10"/>
      <color theme="0"/>
      <name val="Times New Roman"/>
      <family val="1"/>
    </font>
    <font>
      <b/>
      <u/>
      <sz val="11"/>
      <color rgb="FF466EB4"/>
      <name val="Arial"/>
      <family val="2"/>
    </font>
    <font>
      <sz val="11"/>
      <color rgb="FF1F497D"/>
      <name val="Calibri"/>
      <family val="2"/>
      <scheme val="minor"/>
    </font>
    <font>
      <b/>
      <sz val="9"/>
      <color rgb="FFFF0000"/>
      <name val="Arial"/>
      <family val="2"/>
    </font>
    <font>
      <u/>
      <sz val="11"/>
      <color indexed="12"/>
      <name val="Arial"/>
      <family val="2"/>
    </font>
    <font>
      <sz val="10"/>
      <color rgb="FFFF0000"/>
      <name val="Arial"/>
      <family val="2"/>
    </font>
    <font>
      <b/>
      <sz val="14"/>
      <color rgb="FFFFFFFF"/>
      <name val="Arial"/>
      <family val="2"/>
    </font>
    <font>
      <b/>
      <sz val="11"/>
      <color theme="1"/>
      <name val="Arial"/>
      <family val="2"/>
    </font>
    <font>
      <b/>
      <u/>
      <sz val="13"/>
      <color rgb="FFFF0000"/>
      <name val="Arial"/>
      <family val="2"/>
    </font>
    <font>
      <b/>
      <u/>
      <sz val="11"/>
      <name val="Arial"/>
      <family val="2"/>
    </font>
    <font>
      <b/>
      <u/>
      <sz val="11"/>
      <color rgb="FFFF0000"/>
      <name val="Arial"/>
      <family val="2"/>
    </font>
    <font>
      <sz val="9"/>
      <color theme="1"/>
      <name val="Arial"/>
      <family val="2"/>
    </font>
    <font>
      <b/>
      <u/>
      <sz val="11"/>
      <color theme="1"/>
      <name val="Arial"/>
      <family val="2"/>
    </font>
    <font>
      <sz val="10"/>
      <color theme="1"/>
      <name val="Arial"/>
      <family val="2"/>
    </font>
    <font>
      <u/>
      <sz val="13"/>
      <color rgb="FFFF0000"/>
      <name val="Arial"/>
      <family val="2"/>
    </font>
    <font>
      <b/>
      <sz val="11"/>
      <color rgb="FF000000"/>
      <name val="Calibri"/>
      <family val="2"/>
      <charset val="186"/>
    </font>
    <font>
      <sz val="10"/>
      <color theme="1"/>
      <name val="Roboto"/>
      <family val="2"/>
      <charset val="186"/>
    </font>
    <font>
      <b/>
      <sz val="10"/>
      <color rgb="FFFFFFFF"/>
      <name val="Arial"/>
      <family val="2"/>
      <charset val="186"/>
    </font>
  </fonts>
  <fills count="47">
    <fill>
      <patternFill patternType="none"/>
    </fill>
    <fill>
      <patternFill patternType="gray125"/>
    </fill>
    <fill>
      <patternFill patternType="solid">
        <fgColor theme="0" tint="-0.14999847407452621"/>
        <bgColor indexed="64"/>
      </patternFill>
    </fill>
    <fill>
      <patternFill patternType="solid">
        <fgColor rgb="FFE2EDD7"/>
        <bgColor rgb="FF000000"/>
      </patternFill>
    </fill>
    <fill>
      <patternFill patternType="solid">
        <fgColor rgb="FFFFFFFF"/>
        <bgColor rgb="FF000000"/>
      </patternFill>
    </fill>
    <fill>
      <patternFill patternType="solid">
        <fgColor theme="0" tint="-4.9989318521683403E-2"/>
        <bgColor indexed="64"/>
      </patternFill>
    </fill>
    <fill>
      <patternFill patternType="solid">
        <fgColor theme="7" tint="-0.249977111117893"/>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3" tint="-0.249977111117893"/>
        <bgColor indexed="64"/>
      </patternFill>
    </fill>
    <fill>
      <patternFill patternType="solid">
        <fgColor theme="1"/>
        <bgColor indexed="64"/>
      </patternFill>
    </fill>
    <fill>
      <patternFill patternType="solid">
        <fgColor theme="3" tint="0.79998168889431442"/>
        <bgColor indexed="64"/>
      </patternFill>
    </fill>
    <fill>
      <patternFill patternType="solid">
        <fgColor rgb="FFB7C7E2"/>
        <bgColor indexed="64"/>
      </patternFill>
    </fill>
    <fill>
      <patternFill patternType="solid">
        <fgColor rgb="FFC4D9F1"/>
        <bgColor indexed="64"/>
      </patternFill>
    </fill>
    <fill>
      <patternFill patternType="solid">
        <fgColor rgb="FFC59EE0"/>
        <bgColor indexed="64"/>
      </patternFill>
    </fill>
    <fill>
      <patternFill patternType="solid">
        <fgColor rgb="FFE1CFEF"/>
        <bgColor indexed="64"/>
      </patternFill>
    </fill>
    <fill>
      <patternFill patternType="solid">
        <fgColor rgb="FF92C53F"/>
        <bgColor indexed="64"/>
      </patternFill>
    </fill>
    <fill>
      <patternFill patternType="solid">
        <fgColor rgb="FFD2E8B3"/>
        <bgColor indexed="64"/>
      </patternFill>
    </fill>
    <fill>
      <patternFill patternType="solid">
        <fgColor rgb="FFECE878"/>
        <bgColor indexed="64"/>
      </patternFill>
    </fill>
    <fill>
      <patternFill patternType="solid">
        <fgColor rgb="FFF2EFA5"/>
        <bgColor indexed="64"/>
      </patternFill>
    </fill>
    <fill>
      <patternFill patternType="solid">
        <fgColor rgb="FFFFF2CC"/>
        <bgColor indexed="64"/>
      </patternFill>
    </fill>
    <fill>
      <patternFill patternType="solid">
        <fgColor rgb="FFE2EDD7"/>
        <bgColor indexed="64"/>
      </patternFill>
    </fill>
    <fill>
      <patternFill patternType="solid">
        <fgColor rgb="FF719E44"/>
        <bgColor indexed="64"/>
      </patternFill>
    </fill>
    <fill>
      <patternFill patternType="solid">
        <fgColor rgb="FF002060"/>
        <bgColor indexed="64"/>
      </patternFill>
    </fill>
    <fill>
      <patternFill patternType="solid">
        <fgColor rgb="FFDCFFFF"/>
        <bgColor indexed="64"/>
      </patternFill>
    </fill>
    <fill>
      <patternFill patternType="solid">
        <fgColor theme="4" tint="0.59999389629810485"/>
        <bgColor indexed="64"/>
      </patternFill>
    </fill>
    <fill>
      <patternFill patternType="solid">
        <fgColor theme="4" tint="-0.249977111117893"/>
        <bgColor indexed="64"/>
      </patternFill>
    </fill>
    <fill>
      <patternFill patternType="solid">
        <fgColor theme="5" tint="-0.249977111117893"/>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rgb="FFFFFFFF"/>
        <bgColor indexed="64"/>
      </patternFill>
    </fill>
    <fill>
      <patternFill patternType="solid">
        <fgColor indexed="9"/>
        <bgColor indexed="64"/>
      </patternFill>
    </fill>
    <fill>
      <patternFill patternType="solid">
        <fgColor rgb="FFBFBFBF"/>
        <bgColor indexed="64"/>
      </patternFill>
    </fill>
    <fill>
      <patternFill patternType="solid">
        <fgColor rgb="FF262626"/>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88D2CE"/>
        <bgColor indexed="64"/>
      </patternFill>
    </fill>
    <fill>
      <patternFill patternType="solid">
        <fgColor rgb="FF000000"/>
        <bgColor indexed="64"/>
      </patternFill>
    </fill>
    <fill>
      <patternFill patternType="solid">
        <fgColor rgb="FFFFC000"/>
        <bgColor indexed="64"/>
      </patternFill>
    </fill>
    <fill>
      <patternFill patternType="solid">
        <fgColor theme="0" tint="-0.34998626667073579"/>
        <bgColor indexed="64"/>
      </patternFill>
    </fill>
    <fill>
      <patternFill patternType="solid">
        <fgColor theme="1" tint="0.14999847407452621"/>
        <bgColor indexed="64"/>
      </patternFill>
    </fill>
    <fill>
      <patternFill patternType="solid">
        <fgColor rgb="FFA3C87E"/>
        <bgColor indexed="64"/>
      </patternFill>
    </fill>
    <fill>
      <patternFill patternType="solid">
        <fgColor rgb="FFC2DBA9"/>
        <bgColor indexed="64"/>
      </patternFill>
    </fill>
    <fill>
      <patternFill patternType="solid">
        <fgColor theme="0" tint="-0.249977111117893"/>
        <bgColor indexed="64"/>
      </patternFill>
    </fill>
    <fill>
      <patternFill patternType="solid">
        <fgColor rgb="FF719E44"/>
        <bgColor rgb="FF000000"/>
      </patternFill>
    </fill>
    <fill>
      <patternFill patternType="solid">
        <fgColor theme="0"/>
        <bgColor rgb="FF000000"/>
      </patternFill>
    </fill>
    <fill>
      <patternFill patternType="solid">
        <fgColor rgb="FFD9D9D9"/>
        <bgColor indexed="64"/>
      </patternFill>
    </fill>
  </fills>
  <borders count="10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hair">
        <color indexed="64"/>
      </left>
      <right style="hair">
        <color indexed="64"/>
      </right>
      <top style="medium">
        <color indexed="64"/>
      </top>
      <bottom/>
      <diagonal/>
    </border>
    <border>
      <left style="thin">
        <color indexed="64"/>
      </left>
      <right style="thin">
        <color indexed="64"/>
      </right>
      <top style="thin">
        <color indexed="64"/>
      </top>
      <bottom style="thin">
        <color indexed="64"/>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right/>
      <top style="medium">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style="hair">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theme="0"/>
      </left>
      <right/>
      <top style="medium">
        <color indexed="64"/>
      </top>
      <bottom style="thin">
        <color indexed="64"/>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ashed">
        <color theme="0" tint="-0.34998626667073579"/>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dashed">
        <color theme="0" tint="-0.34998626667073579"/>
      </right>
      <top style="medium">
        <color indexed="64"/>
      </top>
      <bottom style="thin">
        <color indexed="64"/>
      </bottom>
      <diagonal/>
    </border>
    <border>
      <left style="thin">
        <color indexed="64"/>
      </left>
      <right style="dashed">
        <color theme="0" tint="-0.34998626667073579"/>
      </right>
      <top style="thin">
        <color indexed="64"/>
      </top>
      <bottom style="thin">
        <color indexed="64"/>
      </bottom>
      <diagonal/>
    </border>
    <border>
      <left style="dashed">
        <color theme="0" tint="-0.34998626667073579"/>
      </left>
      <right style="thin">
        <color indexed="64"/>
      </right>
      <top style="thin">
        <color indexed="64"/>
      </top>
      <bottom style="thin">
        <color indexed="64"/>
      </bottom>
      <diagonal/>
    </border>
    <border>
      <left style="dashed">
        <color theme="0" tint="-0.34998626667073579"/>
      </left>
      <right style="medium">
        <color indexed="64"/>
      </right>
      <top style="medium">
        <color indexed="64"/>
      </top>
      <bottom style="thin">
        <color indexed="64"/>
      </bottom>
      <diagonal/>
    </border>
    <border>
      <left style="dashed">
        <color theme="0" tint="-0.34998626667073579"/>
      </left>
      <right style="medium">
        <color indexed="64"/>
      </right>
      <top style="thin">
        <color indexed="64"/>
      </top>
      <bottom style="thin">
        <color indexed="64"/>
      </bottom>
      <diagonal/>
    </border>
    <border>
      <left style="thin">
        <color indexed="64"/>
      </left>
      <right style="dashed">
        <color theme="0" tint="-0.34998626667073579"/>
      </right>
      <top style="thin">
        <color indexed="64"/>
      </top>
      <bottom style="medium">
        <color indexed="64"/>
      </bottom>
      <diagonal/>
    </border>
    <border>
      <left style="dashed">
        <color theme="0" tint="-0.34998626667073579"/>
      </left>
      <right style="thin">
        <color indexed="64"/>
      </right>
      <top style="thin">
        <color indexed="64"/>
      </top>
      <bottom style="medium">
        <color indexed="64"/>
      </bottom>
      <diagonal/>
    </border>
    <border>
      <left style="dashed">
        <color theme="0" tint="-0.34998626667073579"/>
      </left>
      <right style="medium">
        <color indexed="64"/>
      </right>
      <top style="thin">
        <color indexed="64"/>
      </top>
      <bottom style="medium">
        <color indexed="64"/>
      </bottom>
      <diagonal/>
    </border>
    <border>
      <left/>
      <right/>
      <top/>
      <bottom style="dashed">
        <color auto="1"/>
      </bottom>
      <diagonal/>
    </border>
    <border>
      <left/>
      <right/>
      <top style="dashed">
        <color auto="1"/>
      </top>
      <bottom style="dashed">
        <color auto="1"/>
      </bottom>
      <diagonal/>
    </border>
    <border>
      <left/>
      <right/>
      <top style="dashed">
        <color auto="1"/>
      </top>
      <bottom/>
      <diagonal/>
    </border>
    <border>
      <left style="thin">
        <color theme="0"/>
      </left>
      <right style="thin">
        <color theme="0"/>
      </right>
      <top style="medium">
        <color indexed="64"/>
      </top>
      <bottom style="thin">
        <color indexed="64"/>
      </bottom>
      <diagonal/>
    </border>
    <border>
      <left/>
      <right/>
      <top style="thick">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dashed">
        <color theme="0" tint="-0.34998626667073579"/>
      </right>
      <top/>
      <bottom style="thin">
        <color indexed="64"/>
      </bottom>
      <diagonal/>
    </border>
    <border>
      <left style="dashed">
        <color theme="0" tint="-0.34998626667073579"/>
      </left>
      <right style="thin">
        <color indexed="64"/>
      </right>
      <top/>
      <bottom style="thin">
        <color indexed="64"/>
      </bottom>
      <diagonal/>
    </border>
    <border>
      <left style="dashed">
        <color theme="0" tint="-0.34998626667073579"/>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right style="medium">
        <color indexed="64"/>
      </right>
      <top style="thin">
        <color indexed="64"/>
      </top>
      <bottom style="medium">
        <color indexed="64"/>
      </bottom>
      <diagonal/>
    </border>
    <border>
      <left style="dashed">
        <color theme="0" tint="-0.34998626667073579"/>
      </left>
      <right/>
      <top style="medium">
        <color indexed="64"/>
      </top>
      <bottom style="thin">
        <color indexed="64"/>
      </bottom>
      <diagonal/>
    </border>
    <border>
      <left style="dashed">
        <color theme="0" tint="-0.34998626667073579"/>
      </left>
      <right/>
      <top style="thin">
        <color indexed="64"/>
      </top>
      <bottom style="thin">
        <color indexed="64"/>
      </bottom>
      <diagonal/>
    </border>
    <border>
      <left style="dashed">
        <color theme="0" tint="-0.34998626667073579"/>
      </left>
      <right/>
      <top style="thin">
        <color indexed="64"/>
      </top>
      <bottom style="medium">
        <color indexed="64"/>
      </bottom>
      <diagonal/>
    </border>
    <border>
      <left style="dashed">
        <color theme="0" tint="-0.34998626667073579"/>
      </left>
      <right/>
      <top/>
      <bottom style="thin">
        <color indexed="64"/>
      </bottom>
      <diagonal/>
    </border>
    <border>
      <left/>
      <right style="thin">
        <color indexed="64"/>
      </right>
      <top/>
      <bottom style="medium">
        <color indexed="64"/>
      </bottom>
      <diagonal/>
    </border>
    <border>
      <left/>
      <right style="thin">
        <color indexed="64"/>
      </right>
      <top/>
      <bottom style="thin">
        <color indexed="64"/>
      </bottom>
      <diagonal/>
    </border>
    <border>
      <left style="thin">
        <color indexed="64"/>
      </left>
      <right style="dashed">
        <color theme="0" tint="-0.34998626667073579"/>
      </right>
      <top/>
      <bottom style="medium">
        <color indexed="64"/>
      </bottom>
      <diagonal/>
    </border>
    <border>
      <left style="dashed">
        <color theme="0" tint="-0.34998626667073579"/>
      </left>
      <right style="thin">
        <color indexed="64"/>
      </right>
      <top/>
      <bottom style="medium">
        <color indexed="64"/>
      </bottom>
      <diagonal/>
    </border>
    <border>
      <left style="dashed">
        <color theme="0" tint="-0.34998626667073579"/>
      </left>
      <right style="medium">
        <color indexed="64"/>
      </right>
      <top/>
      <bottom style="medium">
        <color indexed="64"/>
      </bottom>
      <diagonal/>
    </border>
  </borders>
  <cellStyleXfs count="9">
    <xf numFmtId="0" fontId="0" fillId="0" borderId="0"/>
    <xf numFmtId="0" fontId="3" fillId="0" borderId="0"/>
    <xf numFmtId="0" fontId="20" fillId="0" borderId="0"/>
    <xf numFmtId="0" fontId="26" fillId="0" borderId="0"/>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 fillId="0" borderId="0"/>
    <xf numFmtId="0" fontId="26" fillId="0" borderId="0"/>
    <xf numFmtId="0" fontId="73" fillId="0" borderId="0"/>
  </cellStyleXfs>
  <cellXfs count="572">
    <xf numFmtId="0" fontId="0" fillId="0" borderId="0" xfId="0"/>
    <xf numFmtId="0" fontId="1" fillId="0" borderId="0" xfId="0" applyFont="1"/>
    <xf numFmtId="0" fontId="0" fillId="0" borderId="0" xfId="0" applyAlignment="1">
      <alignment vertical="top" wrapText="1"/>
    </xf>
    <xf numFmtId="0" fontId="2" fillId="0" borderId="0" xfId="0" applyFont="1" applyAlignment="1">
      <alignment horizontal="left" vertical="center" wrapText="1"/>
    </xf>
    <xf numFmtId="0" fontId="2" fillId="0" borderId="0" xfId="0" applyFont="1"/>
    <xf numFmtId="0" fontId="2" fillId="0" borderId="0" xfId="0" applyFont="1" applyAlignment="1">
      <alignment horizontal="left" vertical="center"/>
    </xf>
    <xf numFmtId="0" fontId="1" fillId="0" borderId="0" xfId="0" applyFont="1" applyAlignment="1">
      <alignment horizontal="left"/>
    </xf>
    <xf numFmtId="0" fontId="8" fillId="0" borderId="0" xfId="0" applyFont="1"/>
    <xf numFmtId="0" fontId="9" fillId="0" borderId="0" xfId="0" applyFont="1"/>
    <xf numFmtId="0" fontId="2" fillId="0" borderId="1" xfId="0" applyFont="1" applyBorder="1" applyAlignment="1">
      <alignment horizontal="center" vertical="center" wrapText="1"/>
    </xf>
    <xf numFmtId="0" fontId="3" fillId="0" borderId="0" xfId="1"/>
    <xf numFmtId="1" fontId="6" fillId="0" borderId="0" xfId="1" applyNumberFormat="1" applyFont="1" applyProtection="1">
      <protection hidden="1"/>
    </xf>
    <xf numFmtId="0" fontId="2" fillId="0" borderId="0" xfId="0" applyFont="1" applyAlignment="1">
      <alignment horizontal="center" vertical="center" wrapText="1"/>
    </xf>
    <xf numFmtId="0" fontId="1" fillId="5" borderId="17" xfId="0" applyFont="1" applyFill="1" applyBorder="1"/>
    <xf numFmtId="0" fontId="0" fillId="0" borderId="0" xfId="0" applyAlignment="1">
      <alignment horizontal="left" vertical="center"/>
    </xf>
    <xf numFmtId="0" fontId="1" fillId="0" borderId="1" xfId="0" applyFont="1" applyBorder="1" applyAlignment="1">
      <alignment vertical="top" wrapText="1"/>
    </xf>
    <xf numFmtId="0" fontId="1" fillId="0" borderId="32" xfId="0" applyFont="1" applyBorder="1" applyAlignment="1">
      <alignment vertical="top" wrapText="1"/>
    </xf>
    <xf numFmtId="0" fontId="1" fillId="5" borderId="35" xfId="0" applyFont="1" applyFill="1" applyBorder="1"/>
    <xf numFmtId="0" fontId="0" fillId="0" borderId="32" xfId="0" applyBorder="1" applyAlignment="1">
      <alignment vertical="top" wrapText="1"/>
    </xf>
    <xf numFmtId="0" fontId="23" fillId="0" borderId="0" xfId="0" applyFont="1" applyAlignment="1">
      <alignment horizontal="justify" vertical="center"/>
    </xf>
    <xf numFmtId="0" fontId="0" fillId="5" borderId="16" xfId="0" applyFill="1" applyBorder="1"/>
    <xf numFmtId="0" fontId="0" fillId="5" borderId="22" xfId="0" applyFill="1" applyBorder="1"/>
    <xf numFmtId="0" fontId="0" fillId="5" borderId="13" xfId="0" applyFill="1" applyBorder="1"/>
    <xf numFmtId="0" fontId="0" fillId="5" borderId="12" xfId="0" applyFill="1" applyBorder="1"/>
    <xf numFmtId="0" fontId="0" fillId="5" borderId="18" xfId="0" applyFill="1" applyBorder="1"/>
    <xf numFmtId="0" fontId="0" fillId="5" borderId="21" xfId="0" applyFill="1" applyBorder="1"/>
    <xf numFmtId="0" fontId="0" fillId="5" borderId="24" xfId="0" applyFill="1" applyBorder="1"/>
    <xf numFmtId="0" fontId="0" fillId="5" borderId="15" xfId="0" applyFill="1" applyBorder="1"/>
    <xf numFmtId="0" fontId="0" fillId="5" borderId="14" xfId="0" applyFill="1" applyBorder="1"/>
    <xf numFmtId="0" fontId="0" fillId="5" borderId="23" xfId="0" applyFill="1" applyBorder="1"/>
    <xf numFmtId="0" fontId="1" fillId="0" borderId="37" xfId="0" applyFont="1" applyBorder="1" applyAlignment="1">
      <alignment horizontal="justify" vertical="center" wrapText="1"/>
    </xf>
    <xf numFmtId="0" fontId="0" fillId="0" borderId="37" xfId="0" applyBorder="1" applyAlignment="1">
      <alignment horizontal="justify" vertical="center" wrapText="1"/>
    </xf>
    <xf numFmtId="0" fontId="0" fillId="0" borderId="35" xfId="0" applyBorder="1" applyAlignment="1">
      <alignment horizontal="justify" vertical="center" wrapText="1"/>
    </xf>
    <xf numFmtId="0" fontId="0" fillId="0" borderId="5" xfId="0" applyBorder="1" applyAlignment="1">
      <alignment horizontal="justify" vertical="center" wrapText="1"/>
    </xf>
    <xf numFmtId="0" fontId="0" fillId="0" borderId="7" xfId="0" applyBorder="1" applyAlignment="1">
      <alignment horizontal="justify" vertical="center" wrapText="1"/>
    </xf>
    <xf numFmtId="0" fontId="0" fillId="0" borderId="36" xfId="0" applyBorder="1" applyAlignment="1">
      <alignment horizontal="justify" vertical="center" wrapText="1"/>
    </xf>
    <xf numFmtId="0" fontId="1" fillId="5" borderId="11" xfId="0" applyFont="1" applyFill="1" applyBorder="1"/>
    <xf numFmtId="0" fontId="0" fillId="5" borderId="10" xfId="0" applyFill="1" applyBorder="1"/>
    <xf numFmtId="0" fontId="0" fillId="5" borderId="34" xfId="0" applyFill="1" applyBorder="1"/>
    <xf numFmtId="0" fontId="0" fillId="5" borderId="8" xfId="0" applyFill="1" applyBorder="1"/>
    <xf numFmtId="0" fontId="0" fillId="5" borderId="11" xfId="0" applyFill="1" applyBorder="1"/>
    <xf numFmtId="0" fontId="0" fillId="0" borderId="1" xfId="0" applyBorder="1" applyAlignment="1">
      <alignment horizontal="justify" vertical="center" wrapText="1"/>
    </xf>
    <xf numFmtId="0" fontId="1" fillId="5" borderId="1" xfId="0" applyFont="1" applyFill="1" applyBorder="1"/>
    <xf numFmtId="0" fontId="0" fillId="5" borderId="32" xfId="0" applyFill="1" applyBorder="1"/>
    <xf numFmtId="0" fontId="0" fillId="5" borderId="41" xfId="0" applyFill="1" applyBorder="1"/>
    <xf numFmtId="0" fontId="0" fillId="5" borderId="1" xfId="0" applyFill="1" applyBorder="1"/>
    <xf numFmtId="0" fontId="0" fillId="5" borderId="37" xfId="0" applyFill="1" applyBorder="1"/>
    <xf numFmtId="0" fontId="0" fillId="5" borderId="9" xfId="0" applyFill="1" applyBorder="1"/>
    <xf numFmtId="0" fontId="0" fillId="5" borderId="19" xfId="0" applyFill="1" applyBorder="1"/>
    <xf numFmtId="0" fontId="9" fillId="0" borderId="0" xfId="0" applyFont="1" applyAlignment="1">
      <alignment vertical="top" wrapText="1"/>
    </xf>
    <xf numFmtId="0" fontId="27" fillId="9" borderId="20" xfId="3" applyFont="1" applyFill="1" applyBorder="1" applyAlignment="1">
      <alignment horizontal="center" vertical="center" wrapText="1"/>
    </xf>
    <xf numFmtId="0" fontId="27" fillId="10" borderId="48" xfId="1" applyFont="1" applyFill="1" applyBorder="1" applyAlignment="1">
      <alignment horizontal="center" vertical="center"/>
    </xf>
    <xf numFmtId="0" fontId="27" fillId="10" borderId="49" xfId="1" applyFont="1" applyFill="1" applyBorder="1" applyAlignment="1">
      <alignment horizontal="center" wrapText="1"/>
    </xf>
    <xf numFmtId="0" fontId="27" fillId="10" borderId="50" xfId="1" applyFont="1" applyFill="1" applyBorder="1" applyAlignment="1">
      <alignment horizontal="center"/>
    </xf>
    <xf numFmtId="0" fontId="27" fillId="10" borderId="0" xfId="1" applyFont="1" applyFill="1" applyAlignment="1">
      <alignment horizontal="center"/>
    </xf>
    <xf numFmtId="0" fontId="27" fillId="10" borderId="51" xfId="1" applyFont="1" applyFill="1" applyBorder="1" applyAlignment="1">
      <alignment horizontal="center"/>
    </xf>
    <xf numFmtId="0" fontId="27" fillId="10" borderId="52" xfId="1" applyFont="1" applyFill="1" applyBorder="1" applyAlignment="1">
      <alignment horizontal="center"/>
    </xf>
    <xf numFmtId="0" fontId="31" fillId="11" borderId="20" xfId="3" applyFont="1" applyFill="1" applyBorder="1" applyAlignment="1">
      <alignment horizontal="left" vertical="center" wrapText="1"/>
    </xf>
    <xf numFmtId="0" fontId="31" fillId="11" borderId="20" xfId="3" applyFont="1" applyFill="1" applyBorder="1" applyAlignment="1">
      <alignment horizontal="center" vertical="center" wrapText="1"/>
    </xf>
    <xf numFmtId="49" fontId="3" fillId="0" borderId="53" xfId="1" applyNumberFormat="1" applyBorder="1" applyAlignment="1">
      <alignment horizontal="center" vertical="center"/>
    </xf>
    <xf numFmtId="0" fontId="3" fillId="0" borderId="4" xfId="1" applyBorder="1"/>
    <xf numFmtId="0" fontId="3" fillId="0" borderId="5" xfId="1" applyBorder="1"/>
    <xf numFmtId="49" fontId="3" fillId="0" borderId="0" xfId="1" applyNumberFormat="1" applyAlignment="1">
      <alignment horizontal="center" vertical="center"/>
    </xf>
    <xf numFmtId="0" fontId="3" fillId="0" borderId="6" xfId="1" applyBorder="1"/>
    <xf numFmtId="0" fontId="3" fillId="0" borderId="7" xfId="1" applyBorder="1"/>
    <xf numFmtId="0" fontId="33" fillId="13" borderId="4" xfId="1" applyFont="1" applyFill="1" applyBorder="1"/>
    <xf numFmtId="0" fontId="33" fillId="13" borderId="5" xfId="1" applyFont="1" applyFill="1" applyBorder="1" applyAlignment="1">
      <alignment horizontal="left"/>
    </xf>
    <xf numFmtId="0" fontId="33" fillId="13" borderId="6" xfId="1" applyFont="1" applyFill="1" applyBorder="1"/>
    <xf numFmtId="0" fontId="33" fillId="13" borderId="7" xfId="1" applyFont="1" applyFill="1" applyBorder="1" applyAlignment="1">
      <alignment horizontal="left"/>
    </xf>
    <xf numFmtId="0" fontId="33" fillId="15" borderId="4" xfId="1" applyFont="1" applyFill="1" applyBorder="1"/>
    <xf numFmtId="0" fontId="33" fillId="15" borderId="5" xfId="1" applyFont="1" applyFill="1" applyBorder="1" applyAlignment="1">
      <alignment horizontal="left"/>
    </xf>
    <xf numFmtId="15" fontId="33" fillId="15" borderId="5" xfId="1" quotePrefix="1" applyNumberFormat="1" applyFont="1" applyFill="1" applyBorder="1" applyAlignment="1">
      <alignment horizontal="left"/>
    </xf>
    <xf numFmtId="0" fontId="33" fillId="17" borderId="4" xfId="1" applyFont="1" applyFill="1" applyBorder="1"/>
    <xf numFmtId="0" fontId="33" fillId="17" borderId="5" xfId="1" applyFont="1" applyFill="1" applyBorder="1" applyAlignment="1">
      <alignment horizontal="left"/>
    </xf>
    <xf numFmtId="0" fontId="33" fillId="17" borderId="4" xfId="1" applyFont="1" applyFill="1" applyBorder="1" applyAlignment="1">
      <alignment horizontal="left" vertical="center" wrapText="1"/>
    </xf>
    <xf numFmtId="0" fontId="34" fillId="17" borderId="5" xfId="4" applyFill="1" applyBorder="1" applyAlignment="1" applyProtection="1"/>
    <xf numFmtId="0" fontId="33" fillId="17" borderId="6" xfId="1" applyFont="1" applyFill="1" applyBorder="1" applyAlignment="1">
      <alignment horizontal="left" vertical="center" wrapText="1"/>
    </xf>
    <xf numFmtId="0" fontId="33" fillId="19" borderId="4" xfId="1" applyFont="1" applyFill="1" applyBorder="1" applyAlignment="1">
      <alignment horizontal="left" vertical="center" wrapText="1"/>
    </xf>
    <xf numFmtId="0" fontId="33" fillId="19" borderId="5" xfId="5" applyFont="1" applyFill="1" applyBorder="1" applyAlignment="1" applyProtection="1">
      <alignment vertical="center"/>
    </xf>
    <xf numFmtId="0" fontId="34" fillId="19" borderId="5" xfId="4" applyFill="1" applyBorder="1" applyAlignment="1" applyProtection="1">
      <alignment vertical="center"/>
    </xf>
    <xf numFmtId="0" fontId="33" fillId="19" borderId="6" xfId="1" applyFont="1" applyFill="1" applyBorder="1" applyAlignment="1">
      <alignment vertical="center" wrapText="1"/>
    </xf>
    <xf numFmtId="0" fontId="33" fillId="19" borderId="7" xfId="5" applyFont="1" applyFill="1" applyBorder="1" applyAlignment="1" applyProtection="1">
      <alignment vertical="center"/>
    </xf>
    <xf numFmtId="0" fontId="3" fillId="0" borderId="0" xfId="1" applyAlignment="1">
      <alignment horizontal="left"/>
    </xf>
    <xf numFmtId="0" fontId="36" fillId="20" borderId="38" xfId="2" applyFont="1" applyFill="1" applyBorder="1" applyAlignment="1" applyProtection="1">
      <alignment horizontal="center" vertical="center"/>
      <protection locked="0"/>
    </xf>
    <xf numFmtId="0" fontId="36" fillId="20" borderId="20" xfId="2" applyFont="1" applyFill="1" applyBorder="1" applyAlignment="1" applyProtection="1">
      <alignment horizontal="center" vertical="center"/>
      <protection locked="0"/>
    </xf>
    <xf numFmtId="0" fontId="36" fillId="20" borderId="47" xfId="2" applyFont="1" applyFill="1" applyBorder="1" applyAlignment="1" applyProtection="1">
      <alignment horizontal="center" vertical="center"/>
      <protection locked="0"/>
    </xf>
    <xf numFmtId="0" fontId="37" fillId="5" borderId="46" xfId="0" applyFont="1" applyFill="1" applyBorder="1" applyAlignment="1">
      <alignment horizontal="center" vertical="center" wrapText="1"/>
    </xf>
    <xf numFmtId="0" fontId="29" fillId="5" borderId="46" xfId="0" applyFont="1" applyFill="1" applyBorder="1" applyAlignment="1">
      <alignment horizontal="center" vertical="center" textRotation="90" wrapText="1"/>
    </xf>
    <xf numFmtId="0" fontId="3" fillId="21" borderId="2" xfId="1" applyFill="1" applyBorder="1"/>
    <xf numFmtId="0" fontId="4" fillId="21" borderId="9" xfId="1" applyFont="1" applyFill="1" applyBorder="1" applyAlignment="1">
      <alignment horizontal="center"/>
    </xf>
    <xf numFmtId="0" fontId="3" fillId="21" borderId="3" xfId="1" applyFill="1" applyBorder="1"/>
    <xf numFmtId="0" fontId="3" fillId="21" borderId="4" xfId="1" applyFill="1" applyBorder="1"/>
    <xf numFmtId="0" fontId="12" fillId="21" borderId="0" xfId="1" applyFont="1" applyFill="1" applyAlignment="1">
      <alignment horizontal="right" vertical="top"/>
    </xf>
    <xf numFmtId="0" fontId="3" fillId="21" borderId="5" xfId="1" applyFill="1" applyBorder="1"/>
    <xf numFmtId="0" fontId="5" fillId="21" borderId="8" xfId="1" applyFont="1" applyFill="1" applyBorder="1" applyAlignment="1">
      <alignment horizontal="center" wrapText="1"/>
    </xf>
    <xf numFmtId="0" fontId="41" fillId="21" borderId="25" xfId="1" applyFont="1" applyFill="1" applyBorder="1" applyAlignment="1">
      <alignment horizontal="center" vertical="center" wrapText="1"/>
    </xf>
    <xf numFmtId="0" fontId="7" fillId="21" borderId="0" xfId="1" applyFont="1" applyFill="1" applyAlignment="1">
      <alignment horizontal="center" vertical="center" wrapText="1"/>
    </xf>
    <xf numFmtId="0" fontId="42" fillId="21" borderId="26" xfId="1" applyFont="1" applyFill="1" applyBorder="1" applyAlignment="1">
      <alignment horizontal="center" vertical="center" wrapText="1"/>
    </xf>
    <xf numFmtId="0" fontId="5" fillId="21" borderId="57" xfId="1" applyFont="1" applyFill="1" applyBorder="1" applyAlignment="1">
      <alignment horizontal="center" vertical="center" wrapText="1"/>
    </xf>
    <xf numFmtId="0" fontId="3" fillId="21" borderId="6" xfId="1" applyFill="1" applyBorder="1"/>
    <xf numFmtId="15" fontId="4" fillId="21" borderId="8" xfId="1" applyNumberFormat="1" applyFont="1" applyFill="1" applyBorder="1" applyAlignment="1">
      <alignment horizontal="center" vertical="center" wrapText="1"/>
    </xf>
    <xf numFmtId="0" fontId="3" fillId="21" borderId="7" xfId="1" applyFill="1" applyBorder="1"/>
    <xf numFmtId="0" fontId="0" fillId="8" borderId="32" xfId="0" applyFill="1" applyBorder="1" applyAlignment="1">
      <alignment horizontal="center" vertical="center"/>
    </xf>
    <xf numFmtId="0" fontId="27" fillId="6" borderId="31" xfId="0" applyFont="1" applyFill="1" applyBorder="1" applyAlignment="1">
      <alignment horizontal="center" vertical="center" wrapText="1"/>
    </xf>
    <xf numFmtId="0" fontId="0" fillId="0" borderId="0" xfId="0" applyAlignment="1">
      <alignment vertical="top"/>
    </xf>
    <xf numFmtId="0" fontId="45" fillId="23" borderId="0" xfId="0" applyFont="1" applyFill="1" applyAlignment="1">
      <alignment horizontal="right" vertical="center"/>
    </xf>
    <xf numFmtId="0" fontId="46" fillId="0" borderId="0" xfId="2" applyFont="1"/>
    <xf numFmtId="0" fontId="47" fillId="0" borderId="0" xfId="2" applyFont="1"/>
    <xf numFmtId="0" fontId="20" fillId="24" borderId="20" xfId="2" applyFill="1" applyBorder="1" applyAlignment="1">
      <alignment horizontal="left" vertical="center"/>
    </xf>
    <xf numFmtId="0" fontId="43" fillId="5" borderId="0" xfId="2" applyFont="1" applyFill="1" applyAlignment="1">
      <alignment horizontal="left" vertical="center"/>
    </xf>
    <xf numFmtId="0" fontId="48" fillId="20" borderId="60" xfId="0" applyFont="1" applyFill="1" applyBorder="1" applyAlignment="1">
      <alignment horizontal="left" vertical="top" wrapText="1"/>
    </xf>
    <xf numFmtId="1" fontId="6" fillId="21" borderId="4" xfId="1" applyNumberFormat="1" applyFont="1" applyFill="1" applyBorder="1" applyProtection="1">
      <protection hidden="1"/>
    </xf>
    <xf numFmtId="0" fontId="7" fillId="21" borderId="20" xfId="1" applyFont="1" applyFill="1" applyBorder="1" applyAlignment="1">
      <alignment horizontal="center" vertical="center"/>
    </xf>
    <xf numFmtId="0" fontId="6" fillId="30" borderId="20" xfId="1" applyFont="1" applyFill="1" applyBorder="1" applyAlignment="1" applyProtection="1">
      <alignment horizontal="left" vertical="center" wrapText="1"/>
      <protection locked="0"/>
    </xf>
    <xf numFmtId="0" fontId="6" fillId="30" borderId="20" xfId="1" applyFont="1" applyFill="1" applyBorder="1" applyAlignment="1" applyProtection="1">
      <alignment horizontal="left" vertical="center"/>
      <protection locked="0"/>
    </xf>
    <xf numFmtId="1" fontId="7" fillId="21" borderId="20" xfId="1" applyNumberFormat="1" applyFont="1" applyFill="1" applyBorder="1" applyAlignment="1">
      <alignment horizontal="center" vertical="center"/>
    </xf>
    <xf numFmtId="0" fontId="6" fillId="31" borderId="20" xfId="1" applyFont="1" applyFill="1" applyBorder="1" applyAlignment="1" applyProtection="1">
      <alignment horizontal="left" vertical="center"/>
      <protection locked="0"/>
    </xf>
    <xf numFmtId="0" fontId="6" fillId="0" borderId="20" xfId="1" applyFont="1" applyBorder="1" applyAlignment="1" applyProtection="1">
      <alignment horizontal="left" vertical="center"/>
      <protection locked="0"/>
    </xf>
    <xf numFmtId="0" fontId="36" fillId="20" borderId="62" xfId="2" applyFont="1" applyFill="1" applyBorder="1" applyAlignment="1" applyProtection="1">
      <alignment horizontal="center" vertical="center"/>
      <protection locked="0"/>
    </xf>
    <xf numFmtId="0" fontId="36" fillId="20" borderId="63" xfId="2" applyFont="1" applyFill="1" applyBorder="1" applyAlignment="1" applyProtection="1">
      <alignment horizontal="center" vertical="center"/>
      <protection locked="0"/>
    </xf>
    <xf numFmtId="0" fontId="48" fillId="20" borderId="64" xfId="0" applyFont="1" applyFill="1" applyBorder="1" applyAlignment="1">
      <alignment horizontal="left" vertical="top" wrapText="1"/>
    </xf>
    <xf numFmtId="0" fontId="48" fillId="20" borderId="65" xfId="0" applyFont="1" applyFill="1" applyBorder="1" applyAlignment="1">
      <alignment horizontal="left" vertical="top" wrapText="1"/>
    </xf>
    <xf numFmtId="0" fontId="48" fillId="20" borderId="66" xfId="0" applyFont="1" applyFill="1" applyBorder="1" applyAlignment="1">
      <alignment horizontal="left" vertical="top" wrapText="1"/>
    </xf>
    <xf numFmtId="0" fontId="36" fillId="20" borderId="67" xfId="2" applyFont="1" applyFill="1" applyBorder="1" applyAlignment="1" applyProtection="1">
      <alignment horizontal="center" vertical="center"/>
      <protection locked="0"/>
    </xf>
    <xf numFmtId="0" fontId="48" fillId="20" borderId="68" xfId="0" applyFont="1" applyFill="1" applyBorder="1" applyAlignment="1">
      <alignment horizontal="left" vertical="top" wrapText="1"/>
    </xf>
    <xf numFmtId="0" fontId="48" fillId="20" borderId="69" xfId="0" applyFont="1" applyFill="1" applyBorder="1" applyAlignment="1">
      <alignment horizontal="left" vertical="top" wrapText="1"/>
    </xf>
    <xf numFmtId="0" fontId="20" fillId="20" borderId="20" xfId="2" applyFill="1" applyBorder="1" applyAlignment="1">
      <alignment horizontal="left" vertical="center"/>
    </xf>
    <xf numFmtId="0" fontId="43" fillId="5" borderId="0" xfId="2" applyFont="1" applyFill="1" applyAlignment="1">
      <alignment vertical="center"/>
    </xf>
    <xf numFmtId="0" fontId="44" fillId="5" borderId="8" xfId="2" applyFont="1" applyFill="1" applyBorder="1" applyAlignment="1">
      <alignment vertical="center"/>
    </xf>
    <xf numFmtId="0" fontId="27" fillId="29" borderId="0" xfId="1" applyFont="1" applyFill="1" applyAlignment="1">
      <alignment horizontal="center" vertical="center" wrapText="1"/>
    </xf>
    <xf numFmtId="0" fontId="3" fillId="0" borderId="0" xfId="1" applyAlignment="1">
      <alignment horizontal="center"/>
    </xf>
    <xf numFmtId="0" fontId="3" fillId="35" borderId="70" xfId="1" applyFill="1" applyBorder="1"/>
    <xf numFmtId="0" fontId="3" fillId="35" borderId="70" xfId="1" applyFill="1" applyBorder="1" applyAlignment="1">
      <alignment horizontal="center" vertical="center"/>
    </xf>
    <xf numFmtId="0" fontId="3" fillId="34" borderId="71" xfId="1" applyFill="1" applyBorder="1"/>
    <xf numFmtId="0" fontId="3" fillId="34" borderId="71" xfId="1" applyFill="1" applyBorder="1" applyAlignment="1">
      <alignment horizontal="center" vertical="center"/>
    </xf>
    <xf numFmtId="0" fontId="3" fillId="35" borderId="71" xfId="1" applyFill="1" applyBorder="1"/>
    <xf numFmtId="0" fontId="3" fillId="35" borderId="71" xfId="1" applyFill="1" applyBorder="1" applyAlignment="1">
      <alignment horizontal="center" vertical="center"/>
    </xf>
    <xf numFmtId="0" fontId="3" fillId="34" borderId="71" xfId="1" applyFill="1" applyBorder="1" applyAlignment="1">
      <alignment horizontal="center"/>
    </xf>
    <xf numFmtId="0" fontId="3" fillId="35" borderId="71" xfId="1" applyFill="1" applyBorder="1" applyAlignment="1">
      <alignment horizontal="center"/>
    </xf>
    <xf numFmtId="0" fontId="3" fillId="34" borderId="72" xfId="1" applyFill="1" applyBorder="1"/>
    <xf numFmtId="0" fontId="3" fillId="34" borderId="72" xfId="1" applyFill="1" applyBorder="1" applyAlignment="1">
      <alignment horizontal="center"/>
    </xf>
    <xf numFmtId="0" fontId="3" fillId="34" borderId="72" xfId="1" applyFill="1" applyBorder="1" applyAlignment="1">
      <alignment horizontal="center" vertical="center"/>
    </xf>
    <xf numFmtId="0" fontId="3" fillId="0" borderId="0" xfId="6"/>
    <xf numFmtId="0" fontId="27" fillId="10" borderId="73" xfId="6" applyFont="1" applyFill="1" applyBorder="1" applyAlignment="1">
      <alignment horizontal="center" vertical="center"/>
    </xf>
    <xf numFmtId="0" fontId="51" fillId="10" borderId="73" xfId="6" applyFont="1" applyFill="1" applyBorder="1" applyAlignment="1">
      <alignment horizontal="center" vertical="center"/>
    </xf>
    <xf numFmtId="0" fontId="3" fillId="0" borderId="0" xfId="6" applyAlignment="1">
      <alignment vertical="center"/>
    </xf>
    <xf numFmtId="0" fontId="3" fillId="7" borderId="0" xfId="6" applyFill="1" applyAlignment="1">
      <alignment horizontal="center" vertical="center"/>
    </xf>
    <xf numFmtId="0" fontId="52" fillId="7" borderId="0" xfId="6" applyFont="1" applyFill="1" applyAlignment="1">
      <alignment horizontal="center" vertical="center" wrapText="1"/>
    </xf>
    <xf numFmtId="0" fontId="3" fillId="0" borderId="0" xfId="6" applyAlignment="1">
      <alignment horizontal="center"/>
    </xf>
    <xf numFmtId="0" fontId="44" fillId="5" borderId="0" xfId="2" applyFont="1" applyFill="1" applyAlignment="1">
      <alignment vertical="center"/>
    </xf>
    <xf numFmtId="0" fontId="0" fillId="0" borderId="0" xfId="0" applyAlignment="1">
      <alignment horizontal="center" vertical="center"/>
    </xf>
    <xf numFmtId="0" fontId="53" fillId="5" borderId="8" xfId="2" applyFont="1" applyFill="1" applyBorder="1" applyAlignment="1">
      <alignment vertical="top"/>
    </xf>
    <xf numFmtId="0" fontId="0" fillId="33" borderId="76" xfId="0" applyFill="1" applyBorder="1"/>
    <xf numFmtId="0" fontId="0" fillId="33" borderId="20" xfId="0" applyFill="1" applyBorder="1"/>
    <xf numFmtId="0" fontId="27" fillId="29" borderId="0" xfId="3" applyFont="1" applyFill="1" applyAlignment="1">
      <alignment horizontal="center" vertical="center" wrapText="1"/>
    </xf>
    <xf numFmtId="0" fontId="26" fillId="0" borderId="0" xfId="3" applyAlignment="1">
      <alignment horizontal="center" vertical="center"/>
    </xf>
    <xf numFmtId="0" fontId="26" fillId="0" borderId="76" xfId="3" applyBorder="1" applyAlignment="1">
      <alignment horizontal="center"/>
    </xf>
    <xf numFmtId="0" fontId="26" fillId="25" borderId="25" xfId="3" applyFill="1" applyBorder="1" applyAlignment="1">
      <alignment horizontal="center"/>
    </xf>
    <xf numFmtId="0" fontId="26" fillId="35" borderId="25" xfId="3" applyFill="1" applyBorder="1" applyAlignment="1">
      <alignment horizontal="center"/>
    </xf>
    <xf numFmtId="0" fontId="26" fillId="0" borderId="0" xfId="3"/>
    <xf numFmtId="0" fontId="26" fillId="0" borderId="77" xfId="3" applyBorder="1" applyAlignment="1">
      <alignment horizontal="center"/>
    </xf>
    <xf numFmtId="0" fontId="26" fillId="7" borderId="30" xfId="3" applyFill="1" applyBorder="1" applyAlignment="1">
      <alignment horizontal="center"/>
    </xf>
    <xf numFmtId="0" fontId="26" fillId="35" borderId="30" xfId="3" applyFill="1" applyBorder="1" applyAlignment="1">
      <alignment horizontal="center"/>
    </xf>
    <xf numFmtId="0" fontId="26" fillId="25" borderId="30" xfId="3" applyFill="1" applyBorder="1" applyAlignment="1">
      <alignment horizontal="center"/>
    </xf>
    <xf numFmtId="0" fontId="26" fillId="2" borderId="82" xfId="3" applyFill="1" applyBorder="1" applyAlignment="1">
      <alignment horizontal="left"/>
    </xf>
    <xf numFmtId="0" fontId="26" fillId="0" borderId="0" xfId="3" applyAlignment="1">
      <alignment horizontal="center"/>
    </xf>
    <xf numFmtId="0" fontId="26" fillId="0" borderId="0" xfId="3" applyAlignment="1">
      <alignment horizontal="left"/>
    </xf>
    <xf numFmtId="0" fontId="26" fillId="7" borderId="0" xfId="3" applyFill="1" applyAlignment="1">
      <alignment wrapText="1"/>
    </xf>
    <xf numFmtId="0" fontId="26" fillId="25" borderId="0" xfId="3" applyFill="1" applyAlignment="1">
      <alignment horizontal="center"/>
    </xf>
    <xf numFmtId="0" fontId="26" fillId="35" borderId="0" xfId="3" applyFill="1" applyAlignment="1">
      <alignment horizontal="center" wrapText="1"/>
    </xf>
    <xf numFmtId="0" fontId="26" fillId="2" borderId="0" xfId="3" applyFill="1"/>
    <xf numFmtId="0" fontId="26" fillId="0" borderId="0" xfId="3" applyAlignment="1">
      <alignment vertical="top"/>
    </xf>
    <xf numFmtId="0" fontId="26" fillId="0" borderId="0" xfId="3" applyAlignment="1">
      <alignment horizontal="center" vertical="top"/>
    </xf>
    <xf numFmtId="0" fontId="26" fillId="0" borderId="0" xfId="3" applyAlignment="1">
      <alignment horizontal="left" vertical="top"/>
    </xf>
    <xf numFmtId="0" fontId="26" fillId="25" borderId="0" xfId="3" applyFill="1" applyAlignment="1">
      <alignment horizontal="center" vertical="top" wrapText="1"/>
    </xf>
    <xf numFmtId="0" fontId="26" fillId="35" borderId="0" xfId="3" applyFill="1" applyAlignment="1">
      <alignment horizontal="center" vertical="top" wrapText="1"/>
    </xf>
    <xf numFmtId="0" fontId="26" fillId="25" borderId="0" xfId="3" applyFill="1" applyAlignment="1">
      <alignment horizontal="center" vertical="top"/>
    </xf>
    <xf numFmtId="0" fontId="26" fillId="2" borderId="0" xfId="3" applyFill="1" applyAlignment="1">
      <alignment vertical="top"/>
    </xf>
    <xf numFmtId="0" fontId="27" fillId="28" borderId="0" xfId="3" applyFont="1" applyFill="1" applyAlignment="1">
      <alignment horizontal="left"/>
    </xf>
    <xf numFmtId="0" fontId="26" fillId="28" borderId="0" xfId="3" applyFill="1" applyAlignment="1">
      <alignment horizontal="left"/>
    </xf>
    <xf numFmtId="0" fontId="26" fillId="28" borderId="0" xfId="3" applyFill="1" applyAlignment="1">
      <alignment horizontal="center"/>
    </xf>
    <xf numFmtId="0" fontId="26" fillId="0" borderId="0" xfId="3" quotePrefix="1" applyAlignment="1">
      <alignment horizontal="left"/>
    </xf>
    <xf numFmtId="0" fontId="2" fillId="0" borderId="0" xfId="3" applyFont="1" applyAlignment="1">
      <alignment horizontal="left"/>
    </xf>
    <xf numFmtId="0" fontId="2" fillId="0" borderId="0" xfId="3" applyFont="1" applyAlignment="1">
      <alignment horizontal="left" vertical="center"/>
    </xf>
    <xf numFmtId="0" fontId="26" fillId="36" borderId="0" xfId="7" applyFill="1"/>
    <xf numFmtId="0" fontId="26" fillId="36" borderId="0" xfId="7" applyFill="1" applyAlignment="1">
      <alignment horizontal="center" vertical="center"/>
    </xf>
    <xf numFmtId="0" fontId="26" fillId="35" borderId="0" xfId="3" applyFill="1"/>
    <xf numFmtId="0" fontId="26" fillId="35" borderId="0" xfId="3" applyFill="1" applyAlignment="1">
      <alignment horizontal="center" vertical="center"/>
    </xf>
    <xf numFmtId="0" fontId="1" fillId="24" borderId="38" xfId="0" applyFont="1" applyFill="1" applyBorder="1" applyProtection="1">
      <protection locked="0"/>
    </xf>
    <xf numFmtId="0" fontId="1" fillId="24" borderId="20" xfId="0" applyFont="1" applyFill="1" applyBorder="1" applyProtection="1">
      <protection locked="0"/>
    </xf>
    <xf numFmtId="0" fontId="1" fillId="5" borderId="76" xfId="0" applyFont="1" applyFill="1" applyBorder="1" applyAlignment="1">
      <alignment horizontal="center" vertical="center"/>
    </xf>
    <xf numFmtId="0" fontId="1" fillId="5" borderId="39" xfId="0" applyFont="1" applyFill="1" applyBorder="1"/>
    <xf numFmtId="0" fontId="1" fillId="5" borderId="77" xfId="0" applyFont="1" applyFill="1" applyBorder="1" applyAlignment="1">
      <alignment horizontal="center" vertical="center"/>
    </xf>
    <xf numFmtId="0" fontId="1" fillId="5" borderId="40" xfId="0" applyFont="1" applyFill="1" applyBorder="1"/>
    <xf numFmtId="0" fontId="1" fillId="5" borderId="78" xfId="0" applyFont="1" applyFill="1" applyBorder="1" applyAlignment="1">
      <alignment horizontal="center" vertical="center"/>
    </xf>
    <xf numFmtId="0" fontId="1" fillId="5" borderId="80" xfId="0" applyFont="1" applyFill="1" applyBorder="1"/>
    <xf numFmtId="0" fontId="1" fillId="5" borderId="54" xfId="0" applyFont="1" applyFill="1" applyBorder="1" applyAlignment="1">
      <alignment horizontal="center"/>
    </xf>
    <xf numFmtId="0" fontId="1" fillId="5" borderId="46" xfId="0" applyFont="1" applyFill="1" applyBorder="1" applyAlignment="1">
      <alignment horizontal="center"/>
    </xf>
    <xf numFmtId="0" fontId="1" fillId="0" borderId="0" xfId="0" applyFont="1" applyAlignment="1">
      <alignment horizontal="center"/>
    </xf>
    <xf numFmtId="0" fontId="1" fillId="5" borderId="45" xfId="0" applyFont="1" applyFill="1" applyBorder="1" applyAlignment="1">
      <alignment horizontal="center"/>
    </xf>
    <xf numFmtId="0" fontId="0" fillId="29" borderId="37" xfId="0" applyFill="1" applyBorder="1"/>
    <xf numFmtId="0" fontId="1" fillId="24" borderId="29" xfId="0" applyFont="1" applyFill="1" applyBorder="1" applyProtection="1">
      <protection locked="0"/>
    </xf>
    <xf numFmtId="0" fontId="36" fillId="20" borderId="29" xfId="2" applyFont="1" applyFill="1" applyBorder="1" applyAlignment="1" applyProtection="1">
      <alignment horizontal="center" vertical="center"/>
      <protection locked="0"/>
    </xf>
    <xf numFmtId="0" fontId="36" fillId="20" borderId="87" xfId="2" applyFont="1" applyFill="1" applyBorder="1" applyAlignment="1" applyProtection="1">
      <alignment horizontal="center" vertical="center"/>
      <protection locked="0"/>
    </xf>
    <xf numFmtId="0" fontId="48" fillId="20" borderId="88" xfId="0" applyFont="1" applyFill="1" applyBorder="1" applyAlignment="1">
      <alignment horizontal="left" vertical="top" wrapText="1"/>
    </xf>
    <xf numFmtId="0" fontId="48" fillId="20" borderId="89" xfId="0" applyFont="1" applyFill="1" applyBorder="1" applyAlignment="1">
      <alignment horizontal="left" vertical="top" wrapText="1"/>
    </xf>
    <xf numFmtId="0" fontId="27" fillId="6" borderId="37" xfId="0" applyFont="1" applyFill="1" applyBorder="1"/>
    <xf numFmtId="0" fontId="0" fillId="6" borderId="36" xfId="0" applyFill="1" applyBorder="1"/>
    <xf numFmtId="0" fontId="0" fillId="8" borderId="36" xfId="0" applyFill="1" applyBorder="1"/>
    <xf numFmtId="0" fontId="0" fillId="8" borderId="35" xfId="0" applyFill="1" applyBorder="1"/>
    <xf numFmtId="0" fontId="0" fillId="0" borderId="25" xfId="3" applyFont="1" applyBorder="1" applyAlignment="1">
      <alignment horizontal="center"/>
    </xf>
    <xf numFmtId="0" fontId="0" fillId="0" borderId="25" xfId="3" applyFont="1" applyBorder="1" applyAlignment="1">
      <alignment horizontal="left"/>
    </xf>
    <xf numFmtId="0" fontId="0" fillId="0" borderId="30" xfId="3" applyFont="1" applyBorder="1" applyAlignment="1">
      <alignment horizontal="left"/>
    </xf>
    <xf numFmtId="0" fontId="0" fillId="0" borderId="30" xfId="3" applyFont="1" applyBorder="1" applyAlignment="1">
      <alignment horizontal="center"/>
    </xf>
    <xf numFmtId="0" fontId="0" fillId="25" borderId="30" xfId="3" applyFont="1" applyFill="1" applyBorder="1" applyAlignment="1">
      <alignment horizontal="center"/>
    </xf>
    <xf numFmtId="0" fontId="0" fillId="25" borderId="25" xfId="3" applyFont="1" applyFill="1" applyBorder="1" applyAlignment="1">
      <alignment horizontal="center"/>
    </xf>
    <xf numFmtId="0" fontId="0" fillId="2" borderId="81" xfId="3" applyFont="1" applyFill="1" applyBorder="1" applyAlignment="1">
      <alignment horizontal="left"/>
    </xf>
    <xf numFmtId="0" fontId="0" fillId="0" borderId="38" xfId="3" applyFont="1" applyBorder="1" applyAlignment="1">
      <alignment horizontal="center"/>
    </xf>
    <xf numFmtId="0" fontId="0" fillId="0" borderId="20" xfId="3" applyFont="1" applyBorder="1" applyAlignment="1">
      <alignment horizontal="center"/>
    </xf>
    <xf numFmtId="0" fontId="0" fillId="2" borderId="82" xfId="3" applyFont="1" applyFill="1" applyBorder="1" applyAlignment="1">
      <alignment horizontal="left"/>
    </xf>
    <xf numFmtId="0" fontId="26" fillId="0" borderId="90" xfId="3" applyBorder="1" applyAlignment="1">
      <alignment horizontal="center"/>
    </xf>
    <xf numFmtId="0" fontId="0" fillId="0" borderId="91" xfId="3" applyFont="1" applyBorder="1" applyAlignment="1">
      <alignment horizontal="center"/>
    </xf>
    <xf numFmtId="0" fontId="0" fillId="0" borderId="26" xfId="3" applyFont="1" applyBorder="1" applyAlignment="1">
      <alignment horizontal="left"/>
    </xf>
    <xf numFmtId="0" fontId="0" fillId="0" borderId="26" xfId="3" applyFont="1" applyBorder="1" applyAlignment="1">
      <alignment horizontal="center"/>
    </xf>
    <xf numFmtId="0" fontId="26" fillId="7" borderId="26" xfId="3" applyFill="1" applyBorder="1" applyAlignment="1">
      <alignment horizontal="center"/>
    </xf>
    <xf numFmtId="0" fontId="26" fillId="25" borderId="26" xfId="3" applyFill="1" applyBorder="1" applyAlignment="1">
      <alignment horizontal="center"/>
    </xf>
    <xf numFmtId="0" fontId="26" fillId="35" borderId="26" xfId="3" applyFill="1" applyBorder="1" applyAlignment="1">
      <alignment horizontal="center"/>
    </xf>
    <xf numFmtId="0" fontId="0" fillId="0" borderId="27" xfId="3" applyFont="1" applyBorder="1" applyAlignment="1">
      <alignment horizontal="center"/>
    </xf>
    <xf numFmtId="0" fontId="0" fillId="0" borderId="0" xfId="3" applyFont="1"/>
    <xf numFmtId="0" fontId="20" fillId="2" borderId="55" xfId="2" applyFill="1" applyBorder="1" applyAlignment="1">
      <alignment vertical="center" wrapText="1"/>
    </xf>
    <xf numFmtId="0" fontId="0" fillId="25" borderId="26" xfId="3" applyFont="1" applyFill="1" applyBorder="1" applyAlignment="1">
      <alignment horizontal="center"/>
    </xf>
    <xf numFmtId="0" fontId="0" fillId="2" borderId="92" xfId="3" applyFont="1" applyFill="1" applyBorder="1" applyAlignment="1">
      <alignment horizontal="left"/>
    </xf>
    <xf numFmtId="0" fontId="26" fillId="0" borderId="54" xfId="3" applyBorder="1" applyAlignment="1">
      <alignment horizontal="center"/>
    </xf>
    <xf numFmtId="0" fontId="0" fillId="0" borderId="46" xfId="3" applyFont="1" applyBorder="1" applyAlignment="1">
      <alignment horizontal="center"/>
    </xf>
    <xf numFmtId="0" fontId="0" fillId="0" borderId="32" xfId="3" applyFont="1" applyBorder="1" applyAlignment="1">
      <alignment horizontal="left"/>
    </xf>
    <xf numFmtId="0" fontId="0" fillId="0" borderId="32" xfId="3" applyFont="1" applyBorder="1" applyAlignment="1">
      <alignment horizontal="center"/>
    </xf>
    <xf numFmtId="0" fontId="26" fillId="7" borderId="32" xfId="3" applyFill="1" applyBorder="1" applyAlignment="1">
      <alignment horizontal="center"/>
    </xf>
    <xf numFmtId="0" fontId="0" fillId="25" borderId="32" xfId="3" applyFont="1" applyFill="1" applyBorder="1" applyAlignment="1">
      <alignment horizontal="center"/>
    </xf>
    <xf numFmtId="0" fontId="26" fillId="35" borderId="32" xfId="3" applyFill="1" applyBorder="1" applyAlignment="1">
      <alignment horizontal="center"/>
    </xf>
    <xf numFmtId="0" fontId="26" fillId="25" borderId="32" xfId="3" applyFill="1" applyBorder="1" applyAlignment="1">
      <alignment horizontal="center"/>
    </xf>
    <xf numFmtId="0" fontId="0" fillId="2" borderId="33" xfId="3" applyFont="1" applyFill="1" applyBorder="1" applyAlignment="1">
      <alignment horizontal="left"/>
    </xf>
    <xf numFmtId="0" fontId="20" fillId="39" borderId="55" xfId="2" applyFill="1" applyBorder="1" applyAlignment="1">
      <alignment vertical="center" wrapText="1"/>
    </xf>
    <xf numFmtId="0" fontId="0" fillId="39" borderId="1" xfId="0" applyFill="1" applyBorder="1"/>
    <xf numFmtId="0" fontId="1" fillId="39" borderId="8" xfId="0" applyFont="1" applyFill="1" applyBorder="1"/>
    <xf numFmtId="0" fontId="38" fillId="39" borderId="46" xfId="0" applyFont="1" applyFill="1" applyBorder="1" applyAlignment="1">
      <alignment horizontal="center" vertical="center" wrapText="1"/>
    </xf>
    <xf numFmtId="0" fontId="0" fillId="8" borderId="33" xfId="0" applyFill="1" applyBorder="1" applyAlignment="1">
      <alignment horizontal="center"/>
    </xf>
    <xf numFmtId="0" fontId="1" fillId="38" borderId="36" xfId="0" applyFont="1" applyFill="1" applyBorder="1"/>
    <xf numFmtId="0" fontId="1" fillId="38" borderId="35" xfId="0" applyFont="1" applyFill="1" applyBorder="1"/>
    <xf numFmtId="0" fontId="32" fillId="38" borderId="37" xfId="0" applyFont="1" applyFill="1" applyBorder="1" applyAlignment="1">
      <alignment horizontal="center" vertical="center"/>
    </xf>
    <xf numFmtId="0" fontId="61" fillId="21" borderId="0" xfId="4" applyFont="1" applyFill="1" applyBorder="1" applyAlignment="1" applyProtection="1">
      <alignment vertical="center"/>
    </xf>
    <xf numFmtId="0" fontId="27" fillId="29" borderId="0" xfId="3" applyFont="1" applyFill="1" applyAlignment="1">
      <alignment horizontal="center" vertical="center"/>
    </xf>
    <xf numFmtId="0" fontId="0" fillId="0" borderId="0" xfId="3" applyFont="1" applyAlignment="1">
      <alignment horizontal="center"/>
    </xf>
    <xf numFmtId="0" fontId="0" fillId="0" borderId="0" xfId="3" applyFont="1" applyAlignment="1">
      <alignment horizontal="center" vertical="center"/>
    </xf>
    <xf numFmtId="0" fontId="54" fillId="5" borderId="8" xfId="2" applyFont="1" applyFill="1" applyBorder="1" applyAlignment="1">
      <alignment vertical="center"/>
    </xf>
    <xf numFmtId="0" fontId="6" fillId="0" borderId="0" xfId="1" applyFont="1"/>
    <xf numFmtId="0" fontId="6" fillId="0" borderId="0" xfId="1" applyFont="1" applyAlignment="1">
      <alignment vertical="center"/>
    </xf>
    <xf numFmtId="0" fontId="6" fillId="21" borderId="2" xfId="1" applyFont="1" applyFill="1" applyBorder="1"/>
    <xf numFmtId="0" fontId="6" fillId="21" borderId="3" xfId="1" applyFont="1" applyFill="1" applyBorder="1"/>
    <xf numFmtId="0" fontId="6" fillId="21" borderId="4" xfId="1" applyFont="1" applyFill="1" applyBorder="1"/>
    <xf numFmtId="0" fontId="5" fillId="21" borderId="0" xfId="1" applyFont="1" applyFill="1" applyAlignment="1">
      <alignment vertical="center" wrapText="1" shrinkToFit="1"/>
    </xf>
    <xf numFmtId="0" fontId="19" fillId="21" borderId="0" xfId="1" applyFont="1" applyFill="1" applyAlignment="1">
      <alignment horizontal="right" vertical="center" wrapText="1" shrinkToFit="1"/>
    </xf>
    <xf numFmtId="0" fontId="6" fillId="21" borderId="5" xfId="1" applyFont="1" applyFill="1" applyBorder="1"/>
    <xf numFmtId="0" fontId="4" fillId="21" borderId="0" xfId="1" applyFont="1" applyFill="1" applyAlignment="1">
      <alignment horizontal="center" vertical="center" wrapText="1" shrinkToFit="1"/>
    </xf>
    <xf numFmtId="0" fontId="6" fillId="21" borderId="6" xfId="1" applyFont="1" applyFill="1" applyBorder="1"/>
    <xf numFmtId="0" fontId="6" fillId="21" borderId="8" xfId="1" applyFont="1" applyFill="1" applyBorder="1" applyAlignment="1">
      <alignment vertical="center"/>
    </xf>
    <xf numFmtId="0" fontId="6" fillId="21" borderId="8" xfId="1" applyFont="1" applyFill="1" applyBorder="1"/>
    <xf numFmtId="0" fontId="6" fillId="21" borderId="7" xfId="1" applyFont="1" applyFill="1" applyBorder="1"/>
    <xf numFmtId="0" fontId="13" fillId="4" borderId="0" xfId="1" applyFont="1" applyFill="1"/>
    <xf numFmtId="0" fontId="6" fillId="3" borderId="4" xfId="1" applyFont="1" applyFill="1" applyBorder="1"/>
    <xf numFmtId="0" fontId="6" fillId="3" borderId="5" xfId="1" applyFont="1" applyFill="1" applyBorder="1"/>
    <xf numFmtId="0" fontId="13" fillId="0" borderId="0" xfId="1" applyFont="1"/>
    <xf numFmtId="0" fontId="3" fillId="3" borderId="6" xfId="1" applyFill="1" applyBorder="1"/>
    <xf numFmtId="0" fontId="3" fillId="3" borderId="8" xfId="1" applyFill="1" applyBorder="1"/>
    <xf numFmtId="0" fontId="3" fillId="3" borderId="7" xfId="1" applyFill="1" applyBorder="1"/>
    <xf numFmtId="0" fontId="6" fillId="3" borderId="0" xfId="1" applyFont="1" applyFill="1" applyAlignment="1">
      <alignment horizontal="left" vertical="center" wrapText="1"/>
    </xf>
    <xf numFmtId="0" fontId="17" fillId="4" borderId="0" xfId="1" applyFont="1" applyFill="1"/>
    <xf numFmtId="0" fontId="10" fillId="3" borderId="4" xfId="1" applyFont="1" applyFill="1" applyBorder="1"/>
    <xf numFmtId="0" fontId="6" fillId="3" borderId="0" xfId="1" applyFont="1" applyFill="1" applyAlignment="1">
      <alignment horizontal="left" vertical="center"/>
    </xf>
    <xf numFmtId="0" fontId="6" fillId="3" borderId="0" xfId="1" applyFont="1" applyFill="1" applyAlignment="1">
      <alignment horizontal="left" vertical="top" wrapText="1"/>
    </xf>
    <xf numFmtId="0" fontId="7" fillId="3" borderId="0" xfId="1" applyFont="1" applyFill="1" applyAlignment="1">
      <alignment vertical="center"/>
    </xf>
    <xf numFmtId="15" fontId="7" fillId="3" borderId="0" xfId="1" applyNumberFormat="1" applyFont="1" applyFill="1" applyAlignment="1">
      <alignment vertical="center"/>
    </xf>
    <xf numFmtId="0" fontId="7" fillId="3" borderId="0" xfId="1" applyFont="1" applyFill="1"/>
    <xf numFmtId="0" fontId="13" fillId="4" borderId="0" xfId="1" applyFont="1" applyFill="1" applyAlignment="1">
      <alignment vertical="top"/>
    </xf>
    <xf numFmtId="0" fontId="6" fillId="3" borderId="4" xfId="1" applyFont="1" applyFill="1" applyBorder="1" applyAlignment="1">
      <alignment vertical="top"/>
    </xf>
    <xf numFmtId="0" fontId="6" fillId="3" borderId="5" xfId="1" applyFont="1" applyFill="1" applyBorder="1" applyAlignment="1">
      <alignment vertical="top"/>
    </xf>
    <xf numFmtId="0" fontId="13" fillId="0" borderId="0" xfId="1" applyFont="1" applyAlignment="1">
      <alignment vertical="top"/>
    </xf>
    <xf numFmtId="0" fontId="6" fillId="3" borderId="0" xfId="1" applyFont="1" applyFill="1" applyAlignment="1">
      <alignment horizontal="left" wrapText="1"/>
    </xf>
    <xf numFmtId="0" fontId="6" fillId="3" borderId="0" xfId="1" applyFont="1" applyFill="1" applyAlignment="1">
      <alignment vertical="top" wrapText="1"/>
    </xf>
    <xf numFmtId="0" fontId="7" fillId="3" borderId="0" xfId="1" applyFont="1" applyFill="1" applyAlignment="1">
      <alignment horizontal="center" wrapText="1"/>
    </xf>
    <xf numFmtId="0" fontId="3" fillId="3" borderId="0" xfId="1" applyFill="1" applyAlignment="1">
      <alignment horizontal="left" wrapText="1"/>
    </xf>
    <xf numFmtId="0" fontId="11" fillId="3" borderId="0" xfId="1" applyFont="1" applyFill="1" applyAlignment="1">
      <alignment horizontal="center" wrapText="1"/>
    </xf>
    <xf numFmtId="0" fontId="7" fillId="3" borderId="0" xfId="1" applyFont="1" applyFill="1" applyAlignment="1">
      <alignment horizontal="center" vertical="top" wrapText="1"/>
    </xf>
    <xf numFmtId="0" fontId="7" fillId="3" borderId="0" xfId="1" applyFont="1" applyFill="1" applyAlignment="1">
      <alignment horizontal="left" wrapText="1"/>
    </xf>
    <xf numFmtId="0" fontId="12" fillId="3" borderId="2" xfId="1" applyFont="1" applyFill="1" applyBorder="1" applyAlignment="1">
      <alignment horizontal="right" wrapText="1"/>
    </xf>
    <xf numFmtId="0" fontId="12" fillId="3" borderId="9" xfId="1" applyFont="1" applyFill="1" applyBorder="1" applyAlignment="1">
      <alignment horizontal="right" wrapText="1"/>
    </xf>
    <xf numFmtId="0" fontId="13" fillId="3" borderId="9" xfId="1" applyFont="1" applyFill="1" applyBorder="1"/>
    <xf numFmtId="0" fontId="13" fillId="3" borderId="3" xfId="1" applyFont="1" applyFill="1" applyBorder="1"/>
    <xf numFmtId="0" fontId="14" fillId="3" borderId="4" xfId="1" applyFont="1" applyFill="1" applyBorder="1" applyAlignment="1">
      <alignment horizontal="center" vertical="center" wrapText="1"/>
    </xf>
    <xf numFmtId="0" fontId="14" fillId="3" borderId="0" xfId="1" applyFont="1" applyFill="1" applyAlignment="1">
      <alignment horizontal="center" vertical="center" wrapText="1"/>
    </xf>
    <xf numFmtId="0" fontId="13" fillId="3" borderId="0" xfId="1" applyFont="1" applyFill="1" applyAlignment="1">
      <alignment vertical="top"/>
    </xf>
    <xf numFmtId="0" fontId="12" fillId="3" borderId="0" xfId="1" applyFont="1" applyFill="1" applyAlignment="1">
      <alignment horizontal="right" vertical="top"/>
    </xf>
    <xf numFmtId="0" fontId="13" fillId="3" borderId="5" xfId="1" applyFont="1" applyFill="1" applyBorder="1" applyAlignment="1">
      <alignment vertical="top"/>
    </xf>
    <xf numFmtId="0" fontId="7" fillId="3" borderId="4" xfId="1" applyFont="1" applyFill="1" applyBorder="1" applyAlignment="1">
      <alignment horizontal="center" vertical="center"/>
    </xf>
    <xf numFmtId="0" fontId="4" fillId="3" borderId="8" xfId="1" applyFont="1" applyFill="1" applyBorder="1" applyAlignment="1">
      <alignment horizontal="center" vertical="center"/>
    </xf>
    <xf numFmtId="0" fontId="39" fillId="21" borderId="4" xfId="1" applyFont="1" applyFill="1" applyBorder="1" applyAlignment="1">
      <alignment horizontal="center" vertical="center"/>
    </xf>
    <xf numFmtId="0" fontId="13" fillId="21" borderId="5" xfId="1" applyFont="1" applyFill="1" applyBorder="1" applyAlignment="1">
      <alignment vertical="top"/>
    </xf>
    <xf numFmtId="0" fontId="15" fillId="3" borderId="4" xfId="1" applyFont="1" applyFill="1" applyBorder="1" applyAlignment="1">
      <alignment horizontal="center" vertical="center"/>
    </xf>
    <xf numFmtId="0" fontId="16" fillId="3" borderId="0" xfId="1" applyFont="1" applyFill="1" applyAlignment="1">
      <alignment horizontal="center" vertical="center"/>
    </xf>
    <xf numFmtId="0" fontId="34" fillId="17" borderId="7" xfId="4" applyFill="1" applyBorder="1" applyAlignment="1" applyProtection="1"/>
    <xf numFmtId="0" fontId="0" fillId="0" borderId="0" xfId="0" applyAlignment="1">
      <alignment vertical="center"/>
    </xf>
    <xf numFmtId="0" fontId="12" fillId="21" borderId="2" xfId="1" applyFont="1" applyFill="1" applyBorder="1" applyAlignment="1">
      <alignment horizontal="right" wrapText="1"/>
    </xf>
    <xf numFmtId="0" fontId="12" fillId="21" borderId="9" xfId="1" applyFont="1" applyFill="1" applyBorder="1" applyAlignment="1">
      <alignment horizontal="right" wrapText="1"/>
    </xf>
    <xf numFmtId="0" fontId="13" fillId="21" borderId="9" xfId="1" applyFont="1" applyFill="1" applyBorder="1"/>
    <xf numFmtId="0" fontId="13" fillId="21" borderId="3" xfId="1" applyFont="1" applyFill="1" applyBorder="1"/>
    <xf numFmtId="0" fontId="14" fillId="21" borderId="4" xfId="1" applyFont="1" applyFill="1" applyBorder="1" applyAlignment="1">
      <alignment horizontal="center" vertical="center" wrapText="1"/>
    </xf>
    <xf numFmtId="0" fontId="14" fillId="21" borderId="0" xfId="1" applyFont="1" applyFill="1" applyAlignment="1">
      <alignment horizontal="center" vertical="center" wrapText="1"/>
    </xf>
    <xf numFmtId="0" fontId="13" fillId="21" borderId="0" xfId="1" applyFont="1" applyFill="1" applyAlignment="1">
      <alignment vertical="top"/>
    </xf>
    <xf numFmtId="0" fontId="7" fillId="21" borderId="4" xfId="1" applyFont="1" applyFill="1" applyBorder="1" applyAlignment="1">
      <alignment horizontal="center" vertical="center"/>
    </xf>
    <xf numFmtId="0" fontId="4" fillId="21" borderId="8" xfId="1" applyFont="1" applyFill="1" applyBorder="1" applyAlignment="1">
      <alignment horizontal="center" vertical="center"/>
    </xf>
    <xf numFmtId="0" fontId="13" fillId="21" borderId="5" xfId="1" applyFont="1" applyFill="1" applyBorder="1" applyAlignment="1">
      <alignment vertical="center"/>
    </xf>
    <xf numFmtId="0" fontId="13" fillId="0" borderId="0" xfId="1" applyFont="1" applyAlignment="1">
      <alignment vertical="center"/>
    </xf>
    <xf numFmtId="0" fontId="6" fillId="21" borderId="4" xfId="1" applyFont="1" applyFill="1" applyBorder="1" applyAlignment="1">
      <alignment vertical="center"/>
    </xf>
    <xf numFmtId="0" fontId="6" fillId="21" borderId="0" xfId="1" applyFont="1" applyFill="1" applyAlignment="1">
      <alignment vertical="center"/>
    </xf>
    <xf numFmtId="0" fontId="6" fillId="21" borderId="5" xfId="1" applyFont="1" applyFill="1" applyBorder="1" applyAlignment="1">
      <alignment vertical="center"/>
    </xf>
    <xf numFmtId="0" fontId="3" fillId="21" borderId="0" xfId="1" applyFill="1" applyAlignment="1">
      <alignment horizontal="left"/>
    </xf>
    <xf numFmtId="0" fontId="3" fillId="21" borderId="0" xfId="1" applyFill="1" applyAlignment="1">
      <alignment horizontal="left" wrapText="1"/>
    </xf>
    <xf numFmtId="0" fontId="7" fillId="21" borderId="30" xfId="1" applyFont="1" applyFill="1" applyBorder="1" applyAlignment="1">
      <alignment horizontal="left" vertical="center"/>
    </xf>
    <xf numFmtId="0" fontId="6" fillId="21" borderId="30" xfId="1" applyFont="1" applyFill="1" applyBorder="1" applyAlignment="1">
      <alignment horizontal="left" vertical="center"/>
    </xf>
    <xf numFmtId="0" fontId="7" fillId="21" borderId="30" xfId="1" applyFont="1" applyFill="1" applyBorder="1" applyAlignment="1">
      <alignment vertical="center"/>
    </xf>
    <xf numFmtId="0" fontId="7" fillId="21" borderId="79" xfId="1" applyFont="1" applyFill="1" applyBorder="1" applyAlignment="1">
      <alignment horizontal="center" vertical="center"/>
    </xf>
    <xf numFmtId="0" fontId="6" fillId="21" borderId="29" xfId="1" applyFont="1" applyFill="1" applyBorder="1" applyAlignment="1">
      <alignment horizontal="center" vertical="center"/>
    </xf>
    <xf numFmtId="0" fontId="6" fillId="21" borderId="20" xfId="1" applyFont="1" applyFill="1" applyBorder="1" applyAlignment="1">
      <alignment horizontal="center" vertical="center"/>
    </xf>
    <xf numFmtId="0" fontId="6" fillId="21" borderId="20" xfId="1" applyFont="1" applyFill="1" applyBorder="1" applyAlignment="1">
      <alignment vertical="center"/>
    </xf>
    <xf numFmtId="0" fontId="22" fillId="21" borderId="0" xfId="1" applyFont="1" applyFill="1" applyAlignment="1">
      <alignment vertical="center"/>
    </xf>
    <xf numFmtId="0" fontId="6" fillId="21" borderId="0" xfId="1" applyFont="1" applyFill="1" applyAlignment="1">
      <alignment horizontal="left" vertical="center" wrapText="1"/>
    </xf>
    <xf numFmtId="0" fontId="6" fillId="21" borderId="4" xfId="1" applyFont="1" applyFill="1" applyBorder="1" applyAlignment="1">
      <alignment vertical="center" wrapText="1"/>
    </xf>
    <xf numFmtId="0" fontId="6" fillId="21" borderId="30" xfId="1" applyFont="1" applyFill="1" applyBorder="1" applyAlignment="1">
      <alignment horizontal="left" vertical="center" wrapText="1"/>
    </xf>
    <xf numFmtId="0" fontId="6" fillId="21" borderId="5" xfId="1" applyFont="1" applyFill="1" applyBorder="1" applyAlignment="1">
      <alignment vertical="center" wrapText="1"/>
    </xf>
    <xf numFmtId="0" fontId="13" fillId="0" borderId="0" xfId="1" applyFont="1" applyAlignment="1">
      <alignment vertical="center" wrapText="1"/>
    </xf>
    <xf numFmtId="0" fontId="6" fillId="21" borderId="0" xfId="1" applyFont="1" applyFill="1" applyAlignment="1">
      <alignment vertical="top" wrapText="1"/>
    </xf>
    <xf numFmtId="0" fontId="6" fillId="21" borderId="0" xfId="1" applyFont="1" applyFill="1" applyAlignment="1">
      <alignment horizontal="left" vertical="center"/>
    </xf>
    <xf numFmtId="0" fontId="59" fillId="0" borderId="0" xfId="0" applyFont="1"/>
    <xf numFmtId="0" fontId="7" fillId="21" borderId="0" xfId="1" applyFont="1" applyFill="1" applyAlignment="1">
      <alignment vertical="center"/>
    </xf>
    <xf numFmtId="0" fontId="61" fillId="21" borderId="0" xfId="4" applyFont="1" applyFill="1" applyAlignment="1" applyProtection="1">
      <alignment vertical="center"/>
    </xf>
    <xf numFmtId="0" fontId="34" fillId="0" borderId="0" xfId="4" applyAlignment="1" applyProtection="1"/>
    <xf numFmtId="0" fontId="3" fillId="21" borderId="6" xfId="1" applyFill="1" applyBorder="1" applyAlignment="1">
      <alignment vertical="center"/>
    </xf>
    <xf numFmtId="0" fontId="3" fillId="21" borderId="8" xfId="1" applyFill="1" applyBorder="1" applyAlignment="1">
      <alignment vertical="center"/>
    </xf>
    <xf numFmtId="0" fontId="3" fillId="21" borderId="8" xfId="1" applyFill="1" applyBorder="1" applyAlignment="1">
      <alignment vertical="center" wrapText="1"/>
    </xf>
    <xf numFmtId="0" fontId="3" fillId="21" borderId="7" xfId="1" applyFill="1" applyBorder="1" applyAlignment="1">
      <alignment vertical="center"/>
    </xf>
    <xf numFmtId="0" fontId="3" fillId="0" borderId="0" xfId="1" applyAlignment="1">
      <alignment vertical="center"/>
    </xf>
    <xf numFmtId="0" fontId="0" fillId="33" borderId="83" xfId="0" applyFill="1" applyBorder="1"/>
    <xf numFmtId="0" fontId="0" fillId="30" borderId="29" xfId="0" applyFill="1" applyBorder="1" applyProtection="1">
      <protection locked="0"/>
    </xf>
    <xf numFmtId="165" fontId="0" fillId="39" borderId="54" xfId="0" applyNumberFormat="1" applyFill="1" applyBorder="1" applyAlignment="1">
      <alignment horizontal="center"/>
    </xf>
    <xf numFmtId="165" fontId="0" fillId="39" borderId="46" xfId="0" applyNumberFormat="1" applyFill="1" applyBorder="1" applyAlignment="1">
      <alignment horizontal="center"/>
    </xf>
    <xf numFmtId="165" fontId="0" fillId="39" borderId="45" xfId="0" applyNumberFormat="1" applyFill="1" applyBorder="1" applyAlignment="1">
      <alignment horizontal="center"/>
    </xf>
    <xf numFmtId="165" fontId="0" fillId="39" borderId="7" xfId="0" applyNumberFormat="1" applyFill="1" applyBorder="1" applyAlignment="1">
      <alignment horizontal="center"/>
    </xf>
    <xf numFmtId="165" fontId="0" fillId="39" borderId="85" xfId="0" applyNumberFormat="1" applyFill="1" applyBorder="1" applyAlignment="1">
      <alignment horizontal="center"/>
    </xf>
    <xf numFmtId="165" fontId="0" fillId="39" borderId="84" xfId="0" applyNumberFormat="1" applyFill="1" applyBorder="1" applyAlignment="1">
      <alignment horizontal="center"/>
    </xf>
    <xf numFmtId="165" fontId="0" fillId="39" borderId="86" xfId="0" applyNumberFormat="1" applyFill="1" applyBorder="1" applyAlignment="1">
      <alignment horizontal="center"/>
    </xf>
    <xf numFmtId="0" fontId="27" fillId="10" borderId="0" xfId="0" applyFont="1" applyFill="1" applyAlignment="1">
      <alignment horizontal="center" vertical="center" wrapText="1"/>
    </xf>
    <xf numFmtId="164" fontId="7" fillId="0" borderId="20" xfId="1" applyNumberFormat="1" applyFont="1" applyBorder="1" applyAlignment="1" applyProtection="1">
      <alignment horizontal="center" vertical="center" wrapText="1"/>
      <protection locked="0"/>
    </xf>
    <xf numFmtId="0" fontId="3" fillId="3" borderId="0" xfId="1" applyFill="1" applyAlignment="1">
      <alignment horizontal="center" wrapText="1"/>
    </xf>
    <xf numFmtId="0" fontId="62" fillId="3" borderId="0" xfId="1" applyFont="1" applyFill="1" applyAlignment="1">
      <alignment horizontal="left" wrapText="1"/>
    </xf>
    <xf numFmtId="0" fontId="4" fillId="3" borderId="0" xfId="1" applyFont="1" applyFill="1" applyAlignment="1">
      <alignment horizontal="left" wrapText="1"/>
    </xf>
    <xf numFmtId="0" fontId="1" fillId="0" borderId="0" xfId="0" applyFont="1" applyAlignment="1">
      <alignment horizontal="center" vertical="center"/>
    </xf>
    <xf numFmtId="0" fontId="6" fillId="3" borderId="2" xfId="1" applyFont="1" applyFill="1" applyBorder="1"/>
    <xf numFmtId="0" fontId="5" fillId="3" borderId="0" xfId="1" applyFont="1" applyFill="1" applyAlignment="1">
      <alignment vertical="center" wrapText="1" shrinkToFit="1"/>
    </xf>
    <xf numFmtId="0" fontId="19" fillId="3" borderId="0" xfId="1" applyFont="1" applyFill="1" applyAlignment="1">
      <alignment horizontal="right" vertical="center" wrapText="1" shrinkToFit="1"/>
    </xf>
    <xf numFmtId="0" fontId="6" fillId="3" borderId="6" xfId="1" applyFont="1" applyFill="1" applyBorder="1"/>
    <xf numFmtId="0" fontId="10" fillId="0" borderId="0" xfId="1" applyFont="1"/>
    <xf numFmtId="0" fontId="65" fillId="3" borderId="9" xfId="1" applyFont="1" applyFill="1" applyBorder="1" applyAlignment="1">
      <alignment vertical="center" wrapText="1" shrinkToFit="1"/>
    </xf>
    <xf numFmtId="0" fontId="65" fillId="3" borderId="3" xfId="1" applyFont="1" applyFill="1" applyBorder="1" applyAlignment="1">
      <alignment vertical="center" wrapText="1" shrinkToFit="1"/>
    </xf>
    <xf numFmtId="0" fontId="65" fillId="3" borderId="0" xfId="1" applyFont="1" applyFill="1" applyAlignment="1">
      <alignment vertical="center" wrapText="1" shrinkToFit="1"/>
    </xf>
    <xf numFmtId="0" fontId="65" fillId="3" borderId="5" xfId="1" applyFont="1" applyFill="1" applyBorder="1" applyAlignment="1">
      <alignment vertical="center" wrapText="1" shrinkToFit="1"/>
    </xf>
    <xf numFmtId="0" fontId="66" fillId="3" borderId="36" xfId="1" applyFont="1" applyFill="1" applyBorder="1" applyAlignment="1">
      <alignment horizontal="center"/>
    </xf>
    <xf numFmtId="0" fontId="64" fillId="3" borderId="39" xfId="1" applyFont="1" applyFill="1" applyBorder="1" applyAlignment="1">
      <alignment horizontal="center" vertical="center" wrapText="1"/>
    </xf>
    <xf numFmtId="0" fontId="67" fillId="3" borderId="5" xfId="1" applyFont="1" applyFill="1" applyBorder="1" applyAlignment="1">
      <alignment horizontal="center"/>
    </xf>
    <xf numFmtId="0" fontId="64" fillId="3" borderId="76" xfId="1" applyFont="1" applyFill="1" applyBorder="1" applyAlignment="1">
      <alignment horizontal="center" vertical="center" wrapText="1"/>
    </xf>
    <xf numFmtId="0" fontId="64" fillId="3" borderId="38" xfId="1" applyFont="1" applyFill="1" applyBorder="1" applyAlignment="1">
      <alignment horizontal="center" vertical="center" wrapText="1"/>
    </xf>
    <xf numFmtId="0" fontId="7" fillId="3" borderId="4" xfId="1" applyFont="1" applyFill="1" applyBorder="1" applyAlignment="1">
      <alignment horizontal="center"/>
    </xf>
    <xf numFmtId="0" fontId="68" fillId="3" borderId="77" xfId="1" applyFont="1" applyFill="1" applyBorder="1" applyAlignment="1">
      <alignment horizontal="left" vertical="center"/>
    </xf>
    <xf numFmtId="0" fontId="21" fillId="4" borderId="40" xfId="1" applyFont="1" applyFill="1" applyBorder="1" applyAlignment="1" applyProtection="1">
      <alignment horizontal="left" vertical="center"/>
      <protection locked="0"/>
    </xf>
    <xf numFmtId="0" fontId="21" fillId="4" borderId="77" xfId="1" applyFont="1" applyFill="1" applyBorder="1" applyAlignment="1" applyProtection="1">
      <alignment horizontal="left" vertical="center"/>
      <protection locked="0"/>
    </xf>
    <xf numFmtId="0" fontId="21" fillId="4" borderId="20" xfId="1" applyFont="1" applyFill="1" applyBorder="1" applyAlignment="1" applyProtection="1">
      <alignment horizontal="left" vertical="center"/>
      <protection locked="0"/>
    </xf>
    <xf numFmtId="0" fontId="21" fillId="4" borderId="55" xfId="1" applyFont="1" applyFill="1" applyBorder="1" applyAlignment="1" applyProtection="1">
      <alignment horizontal="left" vertical="center"/>
      <protection locked="0"/>
    </xf>
    <xf numFmtId="0" fontId="64" fillId="3" borderId="4" xfId="1" applyFont="1" applyFill="1" applyBorder="1" applyAlignment="1">
      <alignment horizontal="left" vertical="center"/>
    </xf>
    <xf numFmtId="0" fontId="14" fillId="3" borderId="26" xfId="1" applyFont="1" applyFill="1" applyBorder="1" applyAlignment="1">
      <alignment vertical="center" wrapText="1" shrinkToFit="1"/>
    </xf>
    <xf numFmtId="0" fontId="14" fillId="3" borderId="0" xfId="1" applyFont="1" applyFill="1" applyAlignment="1">
      <alignment vertical="center" wrapText="1" shrinkToFit="1"/>
    </xf>
    <xf numFmtId="0" fontId="4" fillId="3" borderId="0" xfId="1" applyFont="1" applyFill="1" applyAlignment="1">
      <alignment horizontal="center" vertical="center" wrapText="1" shrinkToFit="1"/>
    </xf>
    <xf numFmtId="0" fontId="67" fillId="3" borderId="38" xfId="1" applyFont="1" applyFill="1" applyBorder="1" applyAlignment="1">
      <alignment horizontal="center" vertical="center" wrapText="1"/>
    </xf>
    <xf numFmtId="0" fontId="6" fillId="45" borderId="95" xfId="1" applyFont="1" applyFill="1" applyBorder="1"/>
    <xf numFmtId="0" fontId="21" fillId="4" borderId="82" xfId="1" applyFont="1" applyFill="1" applyBorder="1" applyAlignment="1" applyProtection="1">
      <alignment horizontal="left" vertical="center"/>
      <protection locked="0"/>
    </xf>
    <xf numFmtId="0" fontId="68" fillId="3" borderId="77" xfId="1" applyFont="1" applyFill="1" applyBorder="1" applyAlignment="1">
      <alignment horizontal="left" vertical="center" wrapText="1"/>
    </xf>
    <xf numFmtId="0" fontId="68" fillId="3" borderId="78" xfId="1" applyFont="1" applyFill="1" applyBorder="1" applyAlignment="1">
      <alignment horizontal="left" vertical="center"/>
    </xf>
    <xf numFmtId="0" fontId="21" fillId="4" borderId="79" xfId="1" applyFont="1" applyFill="1" applyBorder="1" applyAlignment="1" applyProtection="1">
      <alignment horizontal="left" vertical="center"/>
      <protection locked="0"/>
    </xf>
    <xf numFmtId="0" fontId="6" fillId="45" borderId="47" xfId="1" applyFont="1" applyFill="1" applyBorder="1"/>
    <xf numFmtId="0" fontId="21" fillId="4" borderId="96" xfId="1" applyFont="1" applyFill="1" applyBorder="1" applyAlignment="1" applyProtection="1">
      <alignment horizontal="left" vertical="center"/>
      <protection locked="0"/>
    </xf>
    <xf numFmtId="0" fontId="21" fillId="3" borderId="8" xfId="1" applyFont="1" applyFill="1" applyBorder="1" applyAlignment="1">
      <alignment vertical="center"/>
    </xf>
    <xf numFmtId="0" fontId="65" fillId="3" borderId="8" xfId="1" applyFont="1" applyFill="1" applyBorder="1" applyAlignment="1">
      <alignment vertical="center" wrapText="1" shrinkToFit="1"/>
    </xf>
    <xf numFmtId="0" fontId="65" fillId="3" borderId="7" xfId="1" applyFont="1" applyFill="1" applyBorder="1" applyAlignment="1">
      <alignment vertical="center" wrapText="1" shrinkToFit="1"/>
    </xf>
    <xf numFmtId="0" fontId="48" fillId="20" borderId="97" xfId="0" applyFont="1" applyFill="1" applyBorder="1" applyAlignment="1">
      <alignment horizontal="left" vertical="top" wrapText="1"/>
    </xf>
    <xf numFmtId="0" fontId="48" fillId="20" borderId="98" xfId="0" applyFont="1" applyFill="1" applyBorder="1" applyAlignment="1">
      <alignment horizontal="left" vertical="top" wrapText="1"/>
    </xf>
    <xf numFmtId="0" fontId="48" fillId="20" borderId="99" xfId="0" applyFont="1" applyFill="1" applyBorder="1" applyAlignment="1">
      <alignment horizontal="left" vertical="top" wrapText="1"/>
    </xf>
    <xf numFmtId="0" fontId="48" fillId="20" borderId="100" xfId="0" applyFont="1" applyFill="1" applyBorder="1" applyAlignment="1">
      <alignment horizontal="left" vertical="top" wrapText="1"/>
    </xf>
    <xf numFmtId="0" fontId="36" fillId="20" borderId="94" xfId="2" applyFont="1" applyFill="1" applyBorder="1" applyAlignment="1" applyProtection="1">
      <alignment horizontal="center" vertical="center"/>
      <protection locked="0"/>
    </xf>
    <xf numFmtId="0" fontId="36" fillId="20" borderId="44" xfId="2" applyFont="1" applyFill="1" applyBorder="1" applyAlignment="1" applyProtection="1">
      <alignment horizontal="center" vertical="center"/>
      <protection locked="0"/>
    </xf>
    <xf numFmtId="0" fontId="36" fillId="20" borderId="101" xfId="2" applyFont="1" applyFill="1" applyBorder="1" applyAlignment="1" applyProtection="1">
      <alignment horizontal="center" vertical="center"/>
      <protection locked="0"/>
    </xf>
    <xf numFmtId="0" fontId="36" fillId="20" borderId="102" xfId="2" applyFont="1" applyFill="1" applyBorder="1" applyAlignment="1" applyProtection="1">
      <alignment horizontal="center" vertical="center"/>
      <protection locked="0"/>
    </xf>
    <xf numFmtId="0" fontId="24" fillId="5" borderId="54" xfId="0" applyFont="1" applyFill="1" applyBorder="1" applyAlignment="1">
      <alignment horizontal="center" vertical="center" wrapText="1"/>
    </xf>
    <xf numFmtId="0" fontId="38" fillId="5" borderId="76" xfId="0" applyFont="1" applyFill="1" applyBorder="1" applyAlignment="1">
      <alignment horizontal="left" vertical="center" wrapText="1"/>
    </xf>
    <xf numFmtId="0" fontId="38" fillId="5" borderId="77" xfId="0" applyFont="1" applyFill="1" applyBorder="1" applyAlignment="1">
      <alignment horizontal="left" vertical="center" wrapText="1"/>
    </xf>
    <xf numFmtId="0" fontId="38" fillId="5" borderId="77" xfId="0" applyFont="1" applyFill="1" applyBorder="1" applyAlignment="1">
      <alignment horizontal="justify" vertical="center" wrapText="1"/>
    </xf>
    <xf numFmtId="0" fontId="1" fillId="2" borderId="43" xfId="0" applyFont="1" applyFill="1" applyBorder="1" applyAlignment="1">
      <alignment horizontal="justify" vertical="center" wrapText="1"/>
    </xf>
    <xf numFmtId="0" fontId="38" fillId="5" borderId="83" xfId="0" applyFont="1" applyFill="1" applyBorder="1" applyAlignment="1">
      <alignment horizontal="justify" vertical="center" wrapText="1"/>
    </xf>
    <xf numFmtId="0" fontId="38" fillId="5" borderId="76" xfId="0" applyFont="1" applyFill="1" applyBorder="1" applyAlignment="1">
      <alignment horizontal="justify" vertical="center" wrapText="1"/>
    </xf>
    <xf numFmtId="0" fontId="36" fillId="5" borderId="77" xfId="0" applyFont="1" applyFill="1" applyBorder="1" applyAlignment="1">
      <alignment vertical="center" wrapText="1"/>
    </xf>
    <xf numFmtId="0" fontId="36" fillId="5" borderId="77" xfId="0" applyFont="1" applyFill="1" applyBorder="1" applyAlignment="1">
      <alignment horizontal="justify" vertical="center" wrapText="1"/>
    </xf>
    <xf numFmtId="0" fontId="37" fillId="2" borderId="43" xfId="0" applyFont="1" applyFill="1" applyBorder="1" applyAlignment="1">
      <alignment horizontal="justify" vertical="center" wrapText="1"/>
    </xf>
    <xf numFmtId="0" fontId="1" fillId="39" borderId="6" xfId="0" applyFont="1" applyFill="1" applyBorder="1" applyAlignment="1">
      <alignment horizontal="left" vertical="center" wrapText="1"/>
    </xf>
    <xf numFmtId="0" fontId="36" fillId="20" borderId="103" xfId="2" applyFont="1" applyFill="1" applyBorder="1" applyAlignment="1" applyProtection="1">
      <alignment horizontal="center" vertical="center"/>
      <protection locked="0"/>
    </xf>
    <xf numFmtId="0" fontId="48" fillId="20" borderId="104" xfId="0" applyFont="1" applyFill="1" applyBorder="1" applyAlignment="1">
      <alignment horizontal="left" vertical="top" wrapText="1"/>
    </xf>
    <xf numFmtId="0" fontId="48" fillId="20" borderId="105" xfId="0" applyFont="1" applyFill="1" applyBorder="1" applyAlignment="1">
      <alignment horizontal="left" vertical="top" wrapText="1"/>
    </xf>
    <xf numFmtId="0" fontId="38" fillId="5" borderId="83" xfId="0" applyFont="1" applyFill="1" applyBorder="1" applyAlignment="1">
      <alignment horizontal="left" vertical="center" wrapText="1"/>
    </xf>
    <xf numFmtId="0" fontId="26" fillId="0" borderId="27" xfId="3" applyBorder="1" applyAlignment="1">
      <alignment horizontal="center" vertical="center"/>
    </xf>
    <xf numFmtId="0" fontId="0" fillId="0" borderId="27" xfId="3" applyFont="1" applyBorder="1" applyAlignment="1">
      <alignment horizontal="center" vertical="center"/>
    </xf>
    <xf numFmtId="0" fontId="28" fillId="0" borderId="0" xfId="0" applyFont="1"/>
    <xf numFmtId="0" fontId="7" fillId="30" borderId="20" xfId="1" applyFont="1" applyFill="1" applyBorder="1" applyAlignment="1" applyProtection="1">
      <alignment horizontal="center" vertical="center" wrapText="1"/>
      <protection locked="0"/>
    </xf>
    <xf numFmtId="0" fontId="6" fillId="3" borderId="3" xfId="1" applyFont="1" applyFill="1" applyBorder="1"/>
    <xf numFmtId="1" fontId="6" fillId="3" borderId="4" xfId="1" applyNumberFormat="1" applyFont="1" applyFill="1" applyBorder="1" applyProtection="1">
      <protection hidden="1"/>
    </xf>
    <xf numFmtId="0" fontId="64" fillId="3" borderId="20" xfId="1" applyFont="1" applyFill="1" applyBorder="1" applyAlignment="1">
      <alignment horizontal="left" vertical="center" wrapText="1"/>
    </xf>
    <xf numFmtId="0" fontId="22" fillId="4" borderId="20" xfId="1" applyFont="1" applyFill="1" applyBorder="1" applyAlignment="1" applyProtection="1">
      <alignment horizontal="left" vertical="center" wrapText="1"/>
      <protection locked="0"/>
    </xf>
    <xf numFmtId="0" fontId="64" fillId="3" borderId="20" xfId="1" applyFont="1" applyFill="1" applyBorder="1" applyAlignment="1">
      <alignment horizontal="left" vertical="top" wrapText="1"/>
    </xf>
    <xf numFmtId="0" fontId="22" fillId="4" borderId="20" xfId="1" applyFont="1" applyFill="1" applyBorder="1" applyAlignment="1" applyProtection="1">
      <alignment horizontal="left" vertical="top" wrapText="1"/>
      <protection locked="0"/>
    </xf>
    <xf numFmtId="0" fontId="22" fillId="0" borderId="20" xfId="1" applyFont="1" applyBorder="1" applyAlignment="1" applyProtection="1">
      <alignment horizontal="left" vertical="top" wrapText="1"/>
      <protection locked="0"/>
    </xf>
    <xf numFmtId="0" fontId="6" fillId="3" borderId="8" xfId="1" applyFont="1" applyFill="1" applyBorder="1" applyAlignment="1">
      <alignment vertical="center"/>
    </xf>
    <xf numFmtId="0" fontId="6" fillId="3" borderId="8" xfId="1" applyFont="1" applyFill="1" applyBorder="1"/>
    <xf numFmtId="0" fontId="6" fillId="3" borderId="7" xfId="1" applyFont="1" applyFill="1" applyBorder="1"/>
    <xf numFmtId="0" fontId="17" fillId="21" borderId="0" xfId="1" quotePrefix="1" applyFont="1" applyFill="1"/>
    <xf numFmtId="0" fontId="21" fillId="3" borderId="0" xfId="1" applyFont="1" applyFill="1" applyAlignment="1">
      <alignment horizontal="left" vertical="center"/>
    </xf>
    <xf numFmtId="0" fontId="64" fillId="3" borderId="0" xfId="1" applyFont="1" applyFill="1" applyAlignment="1">
      <alignment horizontal="left" wrapText="1"/>
    </xf>
    <xf numFmtId="0" fontId="70" fillId="3" borderId="0" xfId="1" applyFont="1" applyFill="1" applyAlignment="1">
      <alignment horizontal="left" wrapText="1"/>
    </xf>
    <xf numFmtId="0" fontId="13" fillId="43" borderId="20" xfId="1" applyFont="1" applyFill="1" applyBorder="1" applyAlignment="1" applyProtection="1">
      <alignment horizontal="center"/>
    </xf>
    <xf numFmtId="0" fontId="26" fillId="7" borderId="25" xfId="3" applyFill="1" applyBorder="1" applyAlignment="1">
      <alignment horizontal="center"/>
    </xf>
    <xf numFmtId="0" fontId="26" fillId="0" borderId="78" xfId="3" applyBorder="1" applyAlignment="1">
      <alignment horizontal="center"/>
    </xf>
    <xf numFmtId="1" fontId="0" fillId="0" borderId="0" xfId="0" applyNumberFormat="1"/>
    <xf numFmtId="0" fontId="0" fillId="0" borderId="0" xfId="3" applyFont="1" applyBorder="1" applyAlignment="1">
      <alignment horizontal="left"/>
    </xf>
    <xf numFmtId="0" fontId="0" fillId="0" borderId="0" xfId="3" applyFont="1" applyBorder="1" applyAlignment="1">
      <alignment horizontal="center"/>
    </xf>
    <xf numFmtId="0" fontId="0" fillId="25" borderId="0" xfId="3" applyFont="1" applyFill="1" applyBorder="1" applyAlignment="1">
      <alignment horizontal="center"/>
    </xf>
    <xf numFmtId="0" fontId="26" fillId="35" borderId="0" xfId="3" applyFill="1" applyBorder="1" applyAlignment="1">
      <alignment horizontal="center"/>
    </xf>
    <xf numFmtId="0" fontId="26" fillId="25" borderId="0" xfId="3" applyFill="1" applyBorder="1" applyAlignment="1">
      <alignment horizontal="center"/>
    </xf>
    <xf numFmtId="0" fontId="26" fillId="0" borderId="38" xfId="3" applyBorder="1" applyAlignment="1">
      <alignment horizontal="center"/>
    </xf>
    <xf numFmtId="0" fontId="26" fillId="0" borderId="38" xfId="3" applyBorder="1" applyAlignment="1">
      <alignment horizontal="left"/>
    </xf>
    <xf numFmtId="0" fontId="26" fillId="7" borderId="38" xfId="3" applyFill="1" applyBorder="1" applyAlignment="1">
      <alignment horizontal="center" wrapText="1"/>
    </xf>
    <xf numFmtId="0" fontId="26" fillId="25" borderId="38" xfId="3" applyFill="1" applyBorder="1" applyAlignment="1">
      <alignment horizontal="center"/>
    </xf>
    <xf numFmtId="0" fontId="26" fillId="35" borderId="38" xfId="3" applyFill="1" applyBorder="1" applyAlignment="1">
      <alignment horizontal="center" wrapText="1"/>
    </xf>
    <xf numFmtId="0" fontId="26" fillId="2" borderId="39" xfId="3" applyFill="1" applyBorder="1"/>
    <xf numFmtId="0" fontId="26" fillId="0" borderId="79" xfId="3" applyBorder="1" applyAlignment="1">
      <alignment horizontal="center"/>
    </xf>
    <xf numFmtId="0" fontId="26" fillId="0" borderId="79" xfId="3" applyBorder="1" applyAlignment="1">
      <alignment horizontal="left"/>
    </xf>
    <xf numFmtId="0" fontId="26" fillId="25" borderId="79" xfId="3" applyFill="1" applyBorder="1" applyAlignment="1">
      <alignment horizontal="center"/>
    </xf>
    <xf numFmtId="0" fontId="26" fillId="35" borderId="79" xfId="3" applyFill="1" applyBorder="1" applyAlignment="1">
      <alignment horizontal="center" wrapText="1"/>
    </xf>
    <xf numFmtId="0" fontId="26" fillId="2" borderId="80" xfId="3" applyFill="1" applyBorder="1"/>
    <xf numFmtId="0" fontId="26" fillId="7" borderId="79" xfId="3" applyFill="1" applyBorder="1" applyAlignment="1">
      <alignment horizontal="center" wrapText="1"/>
    </xf>
    <xf numFmtId="0" fontId="66" fillId="3" borderId="4" xfId="1" applyFont="1" applyFill="1" applyBorder="1" applyAlignment="1">
      <alignment horizontal="center"/>
    </xf>
    <xf numFmtId="0" fontId="21" fillId="4" borderId="78" xfId="1" applyFont="1" applyFill="1" applyBorder="1" applyAlignment="1" applyProtection="1">
      <alignment horizontal="left" vertical="center"/>
      <protection locked="0"/>
    </xf>
    <xf numFmtId="0" fontId="1" fillId="2" borderId="47" xfId="0" applyFont="1" applyFill="1" applyBorder="1" applyProtection="1"/>
    <xf numFmtId="0" fontId="1" fillId="32" borderId="47" xfId="0" applyFont="1" applyFill="1" applyBorder="1" applyProtection="1"/>
    <xf numFmtId="0" fontId="1" fillId="39" borderId="47" xfId="0" applyFont="1" applyFill="1" applyBorder="1" applyProtection="1"/>
    <xf numFmtId="165" fontId="1" fillId="39" borderId="47" xfId="0" applyNumberFormat="1" applyFont="1" applyFill="1" applyBorder="1" applyProtection="1"/>
    <xf numFmtId="2" fontId="1" fillId="39" borderId="20" xfId="0" applyNumberFormat="1" applyFont="1" applyFill="1" applyBorder="1" applyProtection="1"/>
    <xf numFmtId="2" fontId="1" fillId="39" borderId="79" xfId="0" applyNumberFormat="1" applyFont="1" applyFill="1" applyBorder="1" applyProtection="1"/>
    <xf numFmtId="2" fontId="1" fillId="39" borderId="47" xfId="0" applyNumberFormat="1" applyFont="1" applyFill="1" applyBorder="1" applyProtection="1"/>
    <xf numFmtId="0" fontId="26" fillId="0" borderId="42" xfId="3" applyBorder="1" applyAlignment="1">
      <alignment horizontal="center"/>
    </xf>
    <xf numFmtId="0" fontId="0" fillId="0" borderId="61" xfId="3" applyFont="1" applyBorder="1" applyAlignment="1">
      <alignment horizontal="center"/>
    </xf>
    <xf numFmtId="0" fontId="0" fillId="0" borderId="9" xfId="3" applyFont="1" applyBorder="1" applyAlignment="1">
      <alignment horizontal="left"/>
    </xf>
    <xf numFmtId="0" fontId="0" fillId="0" borderId="9" xfId="3" applyFont="1" applyBorder="1" applyAlignment="1">
      <alignment horizontal="center"/>
    </xf>
    <xf numFmtId="0" fontId="26" fillId="7" borderId="0" xfId="3" applyFill="1" applyBorder="1" applyAlignment="1">
      <alignment horizontal="center"/>
    </xf>
    <xf numFmtId="0" fontId="0" fillId="25" borderId="9" xfId="3" applyFont="1" applyFill="1" applyBorder="1" applyAlignment="1">
      <alignment horizontal="center"/>
    </xf>
    <xf numFmtId="0" fontId="26" fillId="35" borderId="9" xfId="3" applyFill="1" applyBorder="1" applyAlignment="1">
      <alignment horizontal="center"/>
    </xf>
    <xf numFmtId="0" fontId="26" fillId="25" borderId="9" xfId="3" applyFill="1" applyBorder="1" applyAlignment="1">
      <alignment horizontal="center"/>
    </xf>
    <xf numFmtId="0" fontId="0" fillId="2" borderId="3" xfId="3" applyFont="1" applyFill="1" applyBorder="1" applyAlignment="1">
      <alignment horizontal="left"/>
    </xf>
    <xf numFmtId="0" fontId="6" fillId="21" borderId="4" xfId="1" applyFont="1" applyFill="1" applyBorder="1" applyAlignment="1">
      <alignment horizontal="left" vertical="justify"/>
    </xf>
    <xf numFmtId="0" fontId="6" fillId="21" borderId="5" xfId="1" applyFont="1" applyFill="1" applyBorder="1" applyAlignment="1">
      <alignment horizontal="left" vertical="justify"/>
    </xf>
    <xf numFmtId="0" fontId="60" fillId="0" borderId="0" xfId="1" applyFont="1" applyAlignment="1">
      <alignment horizontal="left" vertical="justify"/>
    </xf>
    <xf numFmtId="0" fontId="13" fillId="0" borderId="0" xfId="1" applyFont="1" applyAlignment="1">
      <alignment horizontal="left" vertical="justify"/>
    </xf>
    <xf numFmtId="0" fontId="74" fillId="37" borderId="0" xfId="1" applyFont="1" applyFill="1" applyAlignment="1">
      <alignment horizontal="center"/>
    </xf>
    <xf numFmtId="164" fontId="7" fillId="30" borderId="20" xfId="1" applyNumberFormat="1" applyFont="1" applyFill="1" applyBorder="1" applyAlignment="1" applyProtection="1">
      <alignment horizontal="center" vertical="center" wrapText="1"/>
      <protection locked="0"/>
    </xf>
    <xf numFmtId="0" fontId="1" fillId="46" borderId="47" xfId="0" applyFont="1" applyFill="1" applyBorder="1" applyProtection="1"/>
    <xf numFmtId="165" fontId="1" fillId="46" borderId="47" xfId="0" applyNumberFormat="1" applyFont="1" applyFill="1" applyBorder="1" applyProtection="1"/>
    <xf numFmtId="0" fontId="0" fillId="30" borderId="38" xfId="0" applyFill="1" applyBorder="1" applyProtection="1">
      <protection locked="0"/>
    </xf>
    <xf numFmtId="0" fontId="0" fillId="30" borderId="39" xfId="0" applyFill="1" applyBorder="1" applyProtection="1">
      <protection locked="0"/>
    </xf>
    <xf numFmtId="0" fontId="0" fillId="30" borderId="93" xfId="0" applyFill="1" applyBorder="1" applyProtection="1">
      <protection locked="0"/>
    </xf>
    <xf numFmtId="0" fontId="7" fillId="41" borderId="30" xfId="1" applyFont="1" applyFill="1" applyBorder="1" applyAlignment="1">
      <alignment horizontal="left" vertical="center"/>
    </xf>
    <xf numFmtId="0" fontId="6" fillId="21" borderId="0" xfId="1" applyFont="1" applyFill="1" applyAlignment="1">
      <alignment horizontal="left" vertical="center" wrapText="1"/>
    </xf>
    <xf numFmtId="0" fontId="61" fillId="21" borderId="0" xfId="4" applyFont="1" applyFill="1" applyAlignment="1" applyProtection="1">
      <alignment horizontal="center" vertical="center"/>
    </xf>
    <xf numFmtId="0" fontId="6" fillId="21" borderId="0" xfId="1" applyFont="1" applyFill="1" applyAlignment="1">
      <alignment horizontal="left" vertical="center"/>
    </xf>
    <xf numFmtId="0" fontId="6" fillId="21" borderId="0" xfId="1" applyFont="1" applyFill="1" applyAlignment="1">
      <alignment horizontal="left" vertical="justify" wrapText="1"/>
    </xf>
    <xf numFmtId="0" fontId="7" fillId="21" borderId="0" xfId="1" applyFont="1" applyFill="1" applyAlignment="1">
      <alignment horizontal="left" vertical="center" wrapText="1"/>
    </xf>
    <xf numFmtId="0" fontId="61" fillId="21" borderId="0" xfId="4" applyFont="1" applyFill="1" applyBorder="1" applyAlignment="1" applyProtection="1">
      <alignment horizontal="center" vertical="center"/>
    </xf>
    <xf numFmtId="0" fontId="21" fillId="21" borderId="0" xfId="1" applyFont="1" applyFill="1" applyAlignment="1">
      <alignment horizontal="left" vertical="center" wrapText="1"/>
    </xf>
    <xf numFmtId="0" fontId="10" fillId="21" borderId="0" xfId="1" applyFont="1" applyFill="1" applyAlignment="1">
      <alignment horizontal="left" vertical="center" wrapText="1"/>
    </xf>
    <xf numFmtId="0" fontId="7" fillId="42" borderId="30" xfId="1" applyFont="1" applyFill="1" applyBorder="1" applyAlignment="1">
      <alignment horizontal="left" vertical="center"/>
    </xf>
    <xf numFmtId="0" fontId="6" fillId="21" borderId="0" xfId="1" quotePrefix="1" applyFont="1" applyFill="1" applyAlignment="1">
      <alignment horizontal="left" vertical="center" wrapText="1"/>
    </xf>
    <xf numFmtId="0" fontId="7" fillId="21" borderId="0" xfId="1" applyFont="1" applyFill="1" applyAlignment="1">
      <alignment horizontal="left" vertical="center"/>
    </xf>
    <xf numFmtId="0" fontId="3" fillId="21" borderId="0" xfId="1" applyFill="1" applyAlignment="1">
      <alignment horizontal="left" wrapText="1"/>
    </xf>
    <xf numFmtId="0" fontId="6" fillId="21" borderId="0" xfId="1" applyFont="1" applyFill="1" applyAlignment="1">
      <alignment horizontal="left" wrapText="1"/>
    </xf>
    <xf numFmtId="0" fontId="6" fillId="21" borderId="26" xfId="1" applyFont="1" applyFill="1" applyBorder="1" applyAlignment="1">
      <alignment horizontal="left" vertical="center" wrapText="1"/>
    </xf>
    <xf numFmtId="0" fontId="6" fillId="21" borderId="0" xfId="1" applyFont="1" applyFill="1" applyBorder="1" applyAlignment="1">
      <alignment horizontal="left" vertical="center" wrapText="1"/>
    </xf>
    <xf numFmtId="0" fontId="14" fillId="21" borderId="26" xfId="1" applyFont="1" applyFill="1" applyBorder="1" applyAlignment="1">
      <alignment horizontal="center"/>
    </xf>
    <xf numFmtId="0" fontId="4" fillId="21" borderId="27" xfId="1" applyFont="1" applyFill="1" applyBorder="1" applyAlignment="1">
      <alignment horizontal="center" vertical="center"/>
    </xf>
    <xf numFmtId="0" fontId="40" fillId="22" borderId="8" xfId="1" applyFont="1" applyFill="1" applyBorder="1" applyAlignment="1">
      <alignment horizontal="center" vertical="center"/>
    </xf>
    <xf numFmtId="0" fontId="58" fillId="21" borderId="0" xfId="1" applyFont="1" applyFill="1" applyAlignment="1">
      <alignment horizontal="center" vertical="center" wrapText="1"/>
    </xf>
    <xf numFmtId="0" fontId="7" fillId="21" borderId="0" xfId="1" applyFont="1" applyFill="1" applyAlignment="1">
      <alignment horizontal="left" wrapText="1"/>
    </xf>
    <xf numFmtId="0" fontId="6" fillId="0" borderId="0" xfId="1" applyFont="1" applyAlignment="1" applyProtection="1">
      <alignment horizontal="left" vertical="center"/>
      <protection locked="0"/>
    </xf>
    <xf numFmtId="0" fontId="14" fillId="3" borderId="26" xfId="1" applyFont="1" applyFill="1" applyBorder="1" applyAlignment="1">
      <alignment horizontal="center" vertical="center"/>
    </xf>
    <xf numFmtId="0" fontId="4" fillId="3" borderId="27" xfId="1" applyFont="1" applyFill="1" applyBorder="1" applyAlignment="1">
      <alignment horizontal="center" vertical="center"/>
    </xf>
    <xf numFmtId="0" fontId="6" fillId="3" borderId="0" xfId="1" applyFont="1" applyFill="1" applyAlignment="1">
      <alignment horizontal="left" vertical="center"/>
    </xf>
    <xf numFmtId="0" fontId="6" fillId="3" borderId="28" xfId="1" applyFont="1" applyFill="1" applyBorder="1" applyAlignment="1">
      <alignment horizontal="left" vertical="center"/>
    </xf>
    <xf numFmtId="0" fontId="6" fillId="3" borderId="0" xfId="1" applyFont="1" applyFill="1" applyAlignment="1">
      <alignment horizontal="left" wrapText="1"/>
    </xf>
    <xf numFmtId="0" fontId="6" fillId="4" borderId="0" xfId="1" applyFont="1" applyFill="1" applyAlignment="1" applyProtection="1">
      <alignment horizontal="left" vertical="center"/>
      <protection locked="0"/>
    </xf>
    <xf numFmtId="49" fontId="6" fillId="0" borderId="0" xfId="1" applyNumberFormat="1" applyFont="1" applyAlignment="1" applyProtection="1">
      <alignment horizontal="left" vertical="center"/>
      <protection locked="0"/>
    </xf>
    <xf numFmtId="0" fontId="18" fillId="3" borderId="0" xfId="1" applyFont="1" applyFill="1" applyAlignment="1">
      <alignment horizontal="center" wrapText="1"/>
    </xf>
    <xf numFmtId="0" fontId="5" fillId="21" borderId="9" xfId="1" applyFont="1" applyFill="1" applyBorder="1" applyAlignment="1">
      <alignment horizontal="center" wrapText="1" shrinkToFit="1"/>
    </xf>
    <xf numFmtId="0" fontId="14" fillId="21" borderId="26" xfId="1" applyFont="1" applyFill="1" applyBorder="1" applyAlignment="1">
      <alignment horizontal="center" vertical="center" wrapText="1" shrinkToFit="1"/>
    </xf>
    <xf numFmtId="0" fontId="4" fillId="21" borderId="27" xfId="1" applyFont="1" applyFill="1" applyBorder="1" applyAlignment="1">
      <alignment horizontal="center" vertical="center" wrapText="1" shrinkToFit="1"/>
    </xf>
    <xf numFmtId="0" fontId="5" fillId="21" borderId="30" xfId="2" applyFont="1" applyFill="1" applyBorder="1" applyAlignment="1">
      <alignment horizontal="center" vertical="center"/>
    </xf>
    <xf numFmtId="0" fontId="63" fillId="44" borderId="30" xfId="1" applyFont="1" applyFill="1" applyBorder="1" applyAlignment="1">
      <alignment horizontal="center" vertical="center" wrapText="1" shrinkToFit="1"/>
    </xf>
    <xf numFmtId="0" fontId="5" fillId="3" borderId="9" xfId="1" applyFont="1" applyFill="1" applyBorder="1" applyAlignment="1">
      <alignment horizontal="center" wrapText="1" shrinkToFit="1"/>
    </xf>
    <xf numFmtId="0" fontId="14" fillId="3" borderId="26" xfId="1" applyFont="1" applyFill="1" applyBorder="1" applyAlignment="1">
      <alignment horizontal="center" vertical="center" wrapText="1" shrinkToFit="1"/>
    </xf>
    <xf numFmtId="0" fontId="4" fillId="3" borderId="27" xfId="1" applyFont="1" applyFill="1" applyBorder="1" applyAlignment="1">
      <alignment horizontal="center" vertical="center" wrapText="1" shrinkToFit="1"/>
    </xf>
    <xf numFmtId="0" fontId="11" fillId="3" borderId="30" xfId="1" applyFont="1" applyFill="1" applyBorder="1" applyAlignment="1">
      <alignment horizontal="center" vertical="center" wrapText="1" shrinkToFit="1"/>
    </xf>
    <xf numFmtId="0" fontId="65" fillId="3" borderId="9" xfId="1" applyFont="1" applyFill="1" applyBorder="1" applyAlignment="1">
      <alignment horizontal="center" vertical="center" wrapText="1" shrinkToFit="1"/>
    </xf>
    <xf numFmtId="0" fontId="65" fillId="3" borderId="0" xfId="1" applyFont="1" applyFill="1" applyAlignment="1">
      <alignment horizontal="center" vertical="center" wrapText="1" shrinkToFit="1"/>
    </xf>
    <xf numFmtId="0" fontId="14" fillId="3" borderId="0" xfId="1" applyFont="1" applyFill="1" applyBorder="1" applyAlignment="1">
      <alignment horizontal="center" vertical="center" wrapText="1" shrinkToFit="1"/>
    </xf>
    <xf numFmtId="0" fontId="63" fillId="44" borderId="26" xfId="1" applyFont="1" applyFill="1" applyBorder="1" applyAlignment="1">
      <alignment horizontal="center" vertical="center" wrapText="1" shrinkToFit="1"/>
    </xf>
    <xf numFmtId="0" fontId="49" fillId="5" borderId="74" xfId="2" applyFont="1" applyFill="1" applyBorder="1" applyAlignment="1">
      <alignment horizontal="center" vertical="center" wrapText="1"/>
    </xf>
    <xf numFmtId="0" fontId="29" fillId="5" borderId="46" xfId="0" applyFont="1" applyFill="1" applyBorder="1" applyAlignment="1">
      <alignment horizontal="center" vertical="center" wrapText="1"/>
    </xf>
    <xf numFmtId="0" fontId="29" fillId="5" borderId="45" xfId="0" applyFont="1" applyFill="1" applyBorder="1" applyAlignment="1">
      <alignment horizontal="center" vertical="center" wrapText="1"/>
    </xf>
    <xf numFmtId="0" fontId="29" fillId="5" borderId="58" xfId="0" applyFont="1" applyFill="1" applyBorder="1" applyAlignment="1">
      <alignment horizontal="center" vertical="center" wrapText="1"/>
    </xf>
    <xf numFmtId="0" fontId="29" fillId="5" borderId="59" xfId="0" applyFont="1" applyFill="1" applyBorder="1" applyAlignment="1">
      <alignment horizontal="center" vertical="center" wrapText="1"/>
    </xf>
    <xf numFmtId="0" fontId="1" fillId="39" borderId="37" xfId="0" applyFont="1" applyFill="1" applyBorder="1" applyAlignment="1">
      <alignment horizontal="center" vertical="center" wrapText="1"/>
    </xf>
    <xf numFmtId="0" fontId="1" fillId="39" borderId="35" xfId="0" applyFont="1" applyFill="1" applyBorder="1" applyAlignment="1">
      <alignment horizontal="center" vertical="center"/>
    </xf>
    <xf numFmtId="0" fontId="1" fillId="5" borderId="31" xfId="0" quotePrefix="1" applyFont="1" applyFill="1" applyBorder="1" applyAlignment="1">
      <alignment horizontal="center"/>
    </xf>
    <xf numFmtId="0" fontId="1" fillId="5" borderId="32" xfId="0" quotePrefix="1" applyFont="1" applyFill="1" applyBorder="1" applyAlignment="1">
      <alignment horizontal="center"/>
    </xf>
    <xf numFmtId="0" fontId="1" fillId="5" borderId="33" xfId="0" quotePrefix="1" applyFont="1" applyFill="1" applyBorder="1" applyAlignment="1">
      <alignment horizontal="center"/>
    </xf>
    <xf numFmtId="0" fontId="1" fillId="5" borderId="61" xfId="0" applyFont="1" applyFill="1" applyBorder="1" applyAlignment="1">
      <alignment horizontal="center" vertical="center" wrapText="1"/>
    </xf>
    <xf numFmtId="0" fontId="1" fillId="5" borderId="47" xfId="0" applyFont="1" applyFill="1" applyBorder="1" applyAlignment="1">
      <alignment horizontal="center" vertical="center" wrapText="1"/>
    </xf>
    <xf numFmtId="0" fontId="1" fillId="5" borderId="75" xfId="0" applyFont="1" applyFill="1" applyBorder="1" applyAlignment="1">
      <alignment horizontal="center" vertical="center" wrapText="1"/>
    </xf>
    <xf numFmtId="0" fontId="1" fillId="5" borderId="56" xfId="0" applyFont="1" applyFill="1" applyBorder="1" applyAlignment="1">
      <alignment horizontal="center" vertical="center" wrapText="1"/>
    </xf>
    <xf numFmtId="0" fontId="1" fillId="5" borderId="42" xfId="0" applyFont="1" applyFill="1" applyBorder="1" applyAlignment="1">
      <alignment horizontal="center" vertical="center" wrapText="1"/>
    </xf>
    <xf numFmtId="0" fontId="1" fillId="5" borderId="43" xfId="0" applyFont="1" applyFill="1" applyBorder="1" applyAlignment="1">
      <alignment horizontal="center" vertical="center" wrapText="1"/>
    </xf>
    <xf numFmtId="0" fontId="56" fillId="0" borderId="55" xfId="2" applyFont="1" applyBorder="1" applyAlignment="1">
      <alignment horizontal="left" vertical="center" wrapText="1"/>
    </xf>
    <xf numFmtId="0" fontId="56" fillId="0" borderId="44" xfId="2" applyFont="1" applyBorder="1" applyAlignment="1">
      <alignment horizontal="left" vertical="center" wrapText="1"/>
    </xf>
    <xf numFmtId="0" fontId="57" fillId="40" borderId="26" xfId="0" applyFont="1" applyFill="1" applyBorder="1" applyAlignment="1">
      <alignment horizontal="left" vertical="center"/>
    </xf>
    <xf numFmtId="0" fontId="20" fillId="39" borderId="55" xfId="2" applyFill="1" applyBorder="1" applyAlignment="1">
      <alignment horizontal="left" vertical="center" wrapText="1"/>
    </xf>
    <xf numFmtId="0" fontId="0" fillId="39" borderId="44" xfId="0" applyFill="1" applyBorder="1" applyAlignment="1">
      <alignment horizontal="left" vertical="center" wrapText="1"/>
    </xf>
    <xf numFmtId="0" fontId="1" fillId="5" borderId="31" xfId="0" applyFont="1" applyFill="1" applyBorder="1" applyAlignment="1">
      <alignment horizontal="center" vertical="center"/>
    </xf>
    <xf numFmtId="0" fontId="1" fillId="5" borderId="32" xfId="0" applyFont="1" applyFill="1" applyBorder="1" applyAlignment="1">
      <alignment horizontal="center" vertical="center"/>
    </xf>
    <xf numFmtId="0" fontId="32" fillId="12" borderId="2" xfId="1" applyFont="1" applyFill="1" applyBorder="1" applyAlignment="1">
      <alignment horizontal="left"/>
    </xf>
    <xf numFmtId="0" fontId="32" fillId="12" borderId="3" xfId="1" applyFont="1" applyFill="1" applyBorder="1" applyAlignment="1">
      <alignment horizontal="left"/>
    </xf>
    <xf numFmtId="0" fontId="32" fillId="14" borderId="2" xfId="1" applyFont="1" applyFill="1" applyBorder="1" applyAlignment="1">
      <alignment horizontal="left"/>
    </xf>
    <xf numFmtId="0" fontId="32" fillId="14" borderId="3" xfId="1" applyFont="1" applyFill="1" applyBorder="1" applyAlignment="1">
      <alignment horizontal="left"/>
    </xf>
    <xf numFmtId="0" fontId="32" fillId="16" borderId="2" xfId="1" applyFont="1" applyFill="1" applyBorder="1" applyAlignment="1">
      <alignment horizontal="left"/>
    </xf>
    <xf numFmtId="0" fontId="32" fillId="16" borderId="3" xfId="1" applyFont="1" applyFill="1" applyBorder="1" applyAlignment="1">
      <alignment horizontal="left"/>
    </xf>
    <xf numFmtId="0" fontId="32" fillId="18" borderId="2" xfId="1" applyFont="1" applyFill="1" applyBorder="1" applyAlignment="1">
      <alignment horizontal="left" vertical="center" wrapText="1"/>
    </xf>
    <xf numFmtId="0" fontId="32" fillId="18" borderId="3" xfId="1" applyFont="1" applyFill="1" applyBorder="1" applyAlignment="1">
      <alignment horizontal="left" vertical="center" wrapText="1"/>
    </xf>
    <xf numFmtId="0" fontId="50" fillId="27" borderId="8" xfId="6" applyFont="1" applyFill="1" applyBorder="1" applyAlignment="1">
      <alignment horizontal="center" vertical="center"/>
    </xf>
    <xf numFmtId="0" fontId="50" fillId="26" borderId="8" xfId="6" applyFont="1" applyFill="1" applyBorder="1" applyAlignment="1">
      <alignment horizontal="center" vertical="center"/>
    </xf>
    <xf numFmtId="0" fontId="27" fillId="10" borderId="0" xfId="0" applyFont="1" applyFill="1" applyAlignment="1">
      <alignment horizontal="center" vertical="center" wrapText="1"/>
    </xf>
    <xf numFmtId="0" fontId="26" fillId="7" borderId="0" xfId="3" applyFill="1" applyAlignment="1">
      <alignment horizontal="center" vertical="top" wrapText="1"/>
    </xf>
    <xf numFmtId="0" fontId="0" fillId="0" borderId="37" xfId="0" applyBorder="1" applyAlignment="1">
      <alignment horizontal="justify" vertical="center" wrapText="1"/>
    </xf>
    <xf numFmtId="0" fontId="0" fillId="0" borderId="35" xfId="0" applyBorder="1" applyAlignment="1">
      <alignment horizontal="justify" vertical="center" wrapText="1"/>
    </xf>
    <xf numFmtId="0" fontId="0" fillId="0" borderId="36" xfId="0" applyBorder="1" applyAlignment="1">
      <alignment horizontal="justify" vertical="center" wrapText="1"/>
    </xf>
  </cellXfs>
  <cellStyles count="9">
    <cellStyle name="Hyperlink" xfId="4" builtinId="8"/>
    <cellStyle name="Hyperlink 2" xfId="5" xr:uid="{00000000-0005-0000-0000-000001000000}"/>
    <cellStyle name="Normal" xfId="0" builtinId="0"/>
    <cellStyle name="Normal 2" xfId="8" xr:uid="{BD0A80A0-3682-4922-B55F-94120EB5701D}"/>
    <cellStyle name="Normal 2 2 2" xfId="1" xr:uid="{00000000-0005-0000-0000-000003000000}"/>
    <cellStyle name="Normal 3 2" xfId="6" xr:uid="{00000000-0005-0000-0000-000004000000}"/>
    <cellStyle name="Normal 6" xfId="2" xr:uid="{00000000-0005-0000-0000-000005000000}"/>
    <cellStyle name="Normal 7" xfId="7" xr:uid="{00000000-0005-0000-0000-000006000000}"/>
    <cellStyle name="Normal 9 2" xfId="3" xr:uid="{00000000-0005-0000-0000-000007000000}"/>
  </cellStyles>
  <dxfs count="3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2EDD7"/>
      <color rgb="FF62893B"/>
      <color rgb="FFB381D9"/>
      <color rgb="FF86A0D0"/>
      <color rgb="FF5D4ECC"/>
      <color rgb="FFBFBFBF"/>
      <color rgb="FFFFF2CC"/>
      <color rgb="FFDCFFFF"/>
      <color rgb="FF262626"/>
      <color rgb="FFC2DB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4762500</xdr:colOff>
      <xdr:row>1</xdr:row>
      <xdr:rowOff>266700</xdr:rowOff>
    </xdr:from>
    <xdr:to>
      <xdr:col>3</xdr:col>
      <xdr:colOff>6908</xdr:colOff>
      <xdr:row>1</xdr:row>
      <xdr:rowOff>615950</xdr:rowOff>
    </xdr:to>
    <xdr:pic>
      <xdr:nvPicPr>
        <xdr:cNvPr id="2" name="Picture 1" descr="estat RGB">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81600" y="438150"/>
          <a:ext cx="2340533" cy="349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xdr:row>
      <xdr:rowOff>104776</xdr:rowOff>
    </xdr:from>
    <xdr:to>
      <xdr:col>2</xdr:col>
      <xdr:colOff>1628775</xdr:colOff>
      <xdr:row>3</xdr:row>
      <xdr:rowOff>62219</xdr:rowOff>
    </xdr:to>
    <xdr:pic>
      <xdr:nvPicPr>
        <xdr:cNvPr id="3" name="Picture 2">
          <a:extLst>
            <a:ext uri="{FF2B5EF4-FFF2-40B4-BE49-F238E27FC236}">
              <a16:creationId xmlns:a16="http://schemas.microsoft.com/office/drawing/2014/main" id="{00000000-0008-0000-0000-000003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19100" y="276226"/>
          <a:ext cx="1628775" cy="8051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4019550</xdr:colOff>
      <xdr:row>1</xdr:row>
      <xdr:rowOff>63500</xdr:rowOff>
    </xdr:from>
    <xdr:to>
      <xdr:col>6</xdr:col>
      <xdr:colOff>35483</xdr:colOff>
      <xdr:row>1</xdr:row>
      <xdr:rowOff>453350</xdr:rowOff>
    </xdr:to>
    <xdr:pic>
      <xdr:nvPicPr>
        <xdr:cNvPr id="2" name="Picture 1" descr="estat RGB">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86550" y="228600"/>
          <a:ext cx="2384983" cy="383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xdr:row>
      <xdr:rowOff>0</xdr:rowOff>
    </xdr:from>
    <xdr:to>
      <xdr:col>3</xdr:col>
      <xdr:colOff>57150</xdr:colOff>
      <xdr:row>2</xdr:row>
      <xdr:rowOff>131670</xdr:rowOff>
    </xdr:to>
    <xdr:pic>
      <xdr:nvPicPr>
        <xdr:cNvPr id="4" name="Picture 3">
          <a:extLst>
            <a:ext uri="{FF2B5EF4-FFF2-40B4-BE49-F238E27FC236}">
              <a16:creationId xmlns:a16="http://schemas.microsoft.com/office/drawing/2014/main" id="{00000000-0008-0000-0100-000004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90500" y="165100"/>
          <a:ext cx="1200150" cy="6650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1657350</xdr:colOff>
      <xdr:row>1</xdr:row>
      <xdr:rowOff>276225</xdr:rowOff>
    </xdr:from>
    <xdr:to>
      <xdr:col>7</xdr:col>
      <xdr:colOff>25958</xdr:colOff>
      <xdr:row>1</xdr:row>
      <xdr:rowOff>628649</xdr:rowOff>
    </xdr:to>
    <xdr:pic>
      <xdr:nvPicPr>
        <xdr:cNvPr id="2" name="Picture 1" descr="estat RGB">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24700" y="438150"/>
          <a:ext cx="2397683" cy="3524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xdr:row>
      <xdr:rowOff>0</xdr:rowOff>
    </xdr:from>
    <xdr:to>
      <xdr:col>3</xdr:col>
      <xdr:colOff>581025</xdr:colOff>
      <xdr:row>2</xdr:row>
      <xdr:rowOff>122543</xdr:rowOff>
    </xdr:to>
    <xdr:pic>
      <xdr:nvPicPr>
        <xdr:cNvPr id="3" name="Picture 2">
          <a:extLst>
            <a:ext uri="{FF2B5EF4-FFF2-40B4-BE49-F238E27FC236}">
              <a16:creationId xmlns:a16="http://schemas.microsoft.com/office/drawing/2014/main" id="{00000000-0008-0000-0200-000003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66700" y="161925"/>
          <a:ext cx="1628775" cy="80516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6257926</xdr:colOff>
      <xdr:row>1</xdr:row>
      <xdr:rowOff>133350</xdr:rowOff>
    </xdr:from>
    <xdr:to>
      <xdr:col>5</xdr:col>
      <xdr:colOff>1096</xdr:colOff>
      <xdr:row>2</xdr:row>
      <xdr:rowOff>2473</xdr:rowOff>
    </xdr:to>
    <xdr:pic>
      <xdr:nvPicPr>
        <xdr:cNvPr id="2" name="Picture 1" descr="estat RGB">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48501" y="257175"/>
          <a:ext cx="2468070" cy="3834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146297</xdr:colOff>
      <xdr:row>1</xdr:row>
      <xdr:rowOff>76200</xdr:rowOff>
    </xdr:from>
    <xdr:to>
      <xdr:col>4</xdr:col>
      <xdr:colOff>542925</xdr:colOff>
      <xdr:row>2</xdr:row>
      <xdr:rowOff>140571</xdr:rowOff>
    </xdr:to>
    <xdr:pic>
      <xdr:nvPicPr>
        <xdr:cNvPr id="3" name="Picture 2">
          <a:extLst>
            <a:ext uri="{FF2B5EF4-FFF2-40B4-BE49-F238E27FC236}">
              <a16:creationId xmlns:a16="http://schemas.microsoft.com/office/drawing/2014/main" id="{00000000-0008-0000-0300-000003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9172" y="200025"/>
          <a:ext cx="1044328" cy="57872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3857625</xdr:colOff>
      <xdr:row>1</xdr:row>
      <xdr:rowOff>76200</xdr:rowOff>
    </xdr:from>
    <xdr:to>
      <xdr:col>5</xdr:col>
      <xdr:colOff>16835</xdr:colOff>
      <xdr:row>1</xdr:row>
      <xdr:rowOff>466725</xdr:rowOff>
    </xdr:to>
    <xdr:pic>
      <xdr:nvPicPr>
        <xdr:cNvPr id="2" name="Picture 1" descr="estat RGB">
          <a:extLst>
            <a:ext uri="{FF2B5EF4-FFF2-40B4-BE49-F238E27FC236}">
              <a16:creationId xmlns:a16="http://schemas.microsoft.com/office/drawing/2014/main" id="{33AAD258-CBA8-4688-95F0-6473DFA5E38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29425" y="260350"/>
          <a:ext cx="2763210"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202747</xdr:colOff>
      <xdr:row>1</xdr:row>
      <xdr:rowOff>38100</xdr:rowOff>
    </xdr:from>
    <xdr:to>
      <xdr:col>3</xdr:col>
      <xdr:colOff>1250250</xdr:colOff>
      <xdr:row>2</xdr:row>
      <xdr:rowOff>140137</xdr:rowOff>
    </xdr:to>
    <xdr:pic>
      <xdr:nvPicPr>
        <xdr:cNvPr id="3" name="Picture 2">
          <a:extLst>
            <a:ext uri="{FF2B5EF4-FFF2-40B4-BE49-F238E27FC236}">
              <a16:creationId xmlns:a16="http://schemas.microsoft.com/office/drawing/2014/main" id="{7239387F-B302-4203-8DC3-0D582B86AE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01197" y="222250"/>
          <a:ext cx="1047503" cy="61638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76200</xdr:colOff>
      <xdr:row>1</xdr:row>
      <xdr:rowOff>171001</xdr:rowOff>
    </xdr:from>
    <xdr:to>
      <xdr:col>4</xdr:col>
      <xdr:colOff>2514599</xdr:colOff>
      <xdr:row>2</xdr:row>
      <xdr:rowOff>38101</xdr:rowOff>
    </xdr:to>
    <xdr:pic>
      <xdr:nvPicPr>
        <xdr:cNvPr id="4" name="Picture 3" descr="estat RGB">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90850" y="361501"/>
          <a:ext cx="2438399" cy="38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107497</xdr:colOff>
      <xdr:row>1</xdr:row>
      <xdr:rowOff>455</xdr:rowOff>
    </xdr:from>
    <xdr:to>
      <xdr:col>3</xdr:col>
      <xdr:colOff>1183575</xdr:colOff>
      <xdr:row>2</xdr:row>
      <xdr:rowOff>66675</xdr:rowOff>
    </xdr:to>
    <xdr:pic>
      <xdr:nvPicPr>
        <xdr:cNvPr id="5" name="Picture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9922" y="190955"/>
          <a:ext cx="1076078" cy="58057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19050</xdr:colOff>
          <xdr:row>1</xdr:row>
          <xdr:rowOff>107950</xdr:rowOff>
        </xdr:from>
        <xdr:to>
          <xdr:col>5</xdr:col>
          <xdr:colOff>965200</xdr:colOff>
          <xdr:row>1</xdr:row>
          <xdr:rowOff>552450</xdr:rowOff>
        </xdr:to>
        <xdr:sp macro="" textlink="">
          <xdr:nvSpPr>
            <xdr:cNvPr id="3074" name="Button 2" hidden="1">
              <a:extLst>
                <a:ext uri="{63B3BB69-23CF-44E3-9099-C40C66FF867C}">
                  <a14:compatExt spid="_x0000_s3074"/>
                </a:ext>
                <a:ext uri="{FF2B5EF4-FFF2-40B4-BE49-F238E27FC236}">
                  <a16:creationId xmlns:a16="http://schemas.microsoft.com/office/drawing/2014/main" id="{00000000-0008-0000-0600-0000020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t-EE" sz="1100" b="1" i="0" u="none" strike="noStrike" baseline="0">
                  <a:solidFill>
                    <a:srgbClr val="000000"/>
                  </a:solidFill>
                  <a:latin typeface="Calibri"/>
                  <a:cs typeface="Calibri"/>
                </a:rPr>
                <a:t>Validate questionnaire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1181100</xdr:colOff>
          <xdr:row>1</xdr:row>
          <xdr:rowOff>95250</xdr:rowOff>
        </xdr:from>
        <xdr:to>
          <xdr:col>5</xdr:col>
          <xdr:colOff>2000250</xdr:colOff>
          <xdr:row>1</xdr:row>
          <xdr:rowOff>565150</xdr:rowOff>
        </xdr:to>
        <xdr:sp macro="" textlink="">
          <xdr:nvSpPr>
            <xdr:cNvPr id="3075" name="Button 3" hidden="1">
              <a:extLst>
                <a:ext uri="{63B3BB69-23CF-44E3-9099-C40C66FF867C}">
                  <a14:compatExt spid="_x0000_s3075"/>
                </a:ext>
                <a:ext uri="{FF2B5EF4-FFF2-40B4-BE49-F238E27FC236}">
                  <a16:creationId xmlns:a16="http://schemas.microsoft.com/office/drawing/2014/main" id="{00000000-0008-0000-0600-0000030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t-EE" sz="1100" b="1" i="0" u="none" strike="noStrike" baseline="0">
                  <a:solidFill>
                    <a:srgbClr val="000000"/>
                  </a:solidFill>
                  <a:latin typeface="Calibri"/>
                  <a:cs typeface="Calibri"/>
                </a:rPr>
                <a:t>Restore table color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2184400</xdr:colOff>
          <xdr:row>1</xdr:row>
          <xdr:rowOff>95250</xdr:rowOff>
        </xdr:from>
        <xdr:to>
          <xdr:col>5</xdr:col>
          <xdr:colOff>3041650</xdr:colOff>
          <xdr:row>1</xdr:row>
          <xdr:rowOff>584200</xdr:rowOff>
        </xdr:to>
        <xdr:sp macro="" textlink="">
          <xdr:nvSpPr>
            <xdr:cNvPr id="3079" name="formulas" descr="Lock formulas" hidden="1">
              <a:extLst>
                <a:ext uri="{63B3BB69-23CF-44E3-9099-C40C66FF867C}">
                  <a14:compatExt spid="_x0000_s3079"/>
                </a:ext>
                <a:ext uri="{FF2B5EF4-FFF2-40B4-BE49-F238E27FC236}">
                  <a16:creationId xmlns:a16="http://schemas.microsoft.com/office/drawing/2014/main" id="{00000000-0008-0000-0600-0000070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t-EE" sz="1100" b="1" i="0" u="none" strike="noStrike" baseline="0">
                  <a:solidFill>
                    <a:srgbClr val="000000"/>
                  </a:solidFill>
                  <a:latin typeface="Calibri"/>
                  <a:cs typeface="Calibri"/>
                </a:rPr>
                <a:t>Unlock formulas</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146050</xdr:colOff>
          <xdr:row>1</xdr:row>
          <xdr:rowOff>114300</xdr:rowOff>
        </xdr:from>
        <xdr:to>
          <xdr:col>5</xdr:col>
          <xdr:colOff>609600</xdr:colOff>
          <xdr:row>1</xdr:row>
          <xdr:rowOff>565150</xdr:rowOff>
        </xdr:to>
        <xdr:sp macro="" textlink="">
          <xdr:nvSpPr>
            <xdr:cNvPr id="7172" name="Button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t-EE" sz="1100" b="1" i="0" u="none" strike="noStrike" baseline="0">
                  <a:solidFill>
                    <a:srgbClr val="000000"/>
                  </a:solidFill>
                  <a:latin typeface="Calibri"/>
                  <a:cs typeface="Calibri"/>
                </a:rPr>
                <a:t>Validate questionnaire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819150</xdr:colOff>
          <xdr:row>1</xdr:row>
          <xdr:rowOff>95250</xdr:rowOff>
        </xdr:from>
        <xdr:to>
          <xdr:col>5</xdr:col>
          <xdr:colOff>1727200</xdr:colOff>
          <xdr:row>1</xdr:row>
          <xdr:rowOff>565150</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t-EE" sz="1100" b="1" i="0" u="none" strike="noStrike" baseline="0">
                  <a:solidFill>
                    <a:srgbClr val="000000"/>
                  </a:solidFill>
                  <a:latin typeface="Calibri"/>
                  <a:cs typeface="Calibri"/>
                </a:rPr>
                <a:t>Restore table color</a:t>
              </a:r>
            </a:p>
          </xdr:txBody>
        </xdr:sp>
        <xdr:clientData fPrint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mailto:ESTAT-ECOSYSTEMS@EC.EUROPA.EU" TargetMode="External"/><Relationship Id="rId2" Type="http://schemas.openxmlformats.org/officeDocument/2006/relationships/hyperlink" Target="https://ec.europa.eu/eurostat/web/environment/methodology" TargetMode="External"/><Relationship Id="rId1" Type="http://schemas.openxmlformats.org/officeDocument/2006/relationships/hyperlink" Target="https://ec.europa.eu/eurostat/web/xxxxx/legislation" TargetMode="External"/><Relationship Id="rId6" Type="http://schemas.openxmlformats.org/officeDocument/2006/relationships/printerSettings" Target="../printerSettings/printerSettings9.bin"/><Relationship Id="rId5" Type="http://schemas.openxmlformats.org/officeDocument/2006/relationships/hyperlink" Target="https://cros.ec.europa.eu/book-page/national-transmission-coordinators" TargetMode="External"/><Relationship Id="rId4" Type="http://schemas.openxmlformats.org/officeDocument/2006/relationships/hyperlink" Target="mailto:ESTAT-DATA-METADATA-SERVICES@ec.europa.e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hyperlink" Target="mailto:ESTAT-DATA-METADATA-SERVICES@ec.europa.eu" TargetMode="External"/><Relationship Id="rId7" Type="http://schemas.openxmlformats.org/officeDocument/2006/relationships/drawing" Target="../drawings/drawing2.xml"/><Relationship Id="rId2" Type="http://schemas.openxmlformats.org/officeDocument/2006/relationships/hyperlink" Target="mailto:ESTAT-DATA-METADATA-SERVICES@ec.europa.eu" TargetMode="External"/><Relationship Id="rId1" Type="http://schemas.openxmlformats.org/officeDocument/2006/relationships/hyperlink" Target="https://webgate.ec.europa.eu/edamis4/" TargetMode="External"/><Relationship Id="rId6" Type="http://schemas.openxmlformats.org/officeDocument/2006/relationships/printerSettings" Target="../printerSettings/printerSettings2.bin"/><Relationship Id="rId5" Type="http://schemas.openxmlformats.org/officeDocument/2006/relationships/hyperlink" Target="https://cros.ec.europa.eu/book-page/national-transmission-coordinators" TargetMode="External"/><Relationship Id="rId4" Type="http://schemas.openxmlformats.org/officeDocument/2006/relationships/hyperlink" Target="https://ec.europa.eu/eurostat/web/environment/methodology"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7.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1">
    <tabColor rgb="FF86A0D0"/>
  </sheetPr>
  <dimension ref="B1:D9"/>
  <sheetViews>
    <sheetView showGridLines="0" tabSelected="1" workbookViewId="0"/>
  </sheetViews>
  <sheetFormatPr defaultColWidth="9.1796875" defaultRowHeight="12.5" x14ac:dyDescent="0.25"/>
  <cols>
    <col min="1" max="2" width="3.1796875" style="10" customWidth="1"/>
    <col min="3" max="3" width="106.453125" style="10" customWidth="1"/>
    <col min="4" max="4" width="3" style="10" customWidth="1"/>
    <col min="5" max="16384" width="9.1796875" style="10"/>
  </cols>
  <sheetData>
    <row r="1" spans="2:4" ht="13" thickBot="1" x14ac:dyDescent="0.3"/>
    <row r="2" spans="2:4" ht="53.25" customHeight="1" x14ac:dyDescent="0.3">
      <c r="B2" s="88"/>
      <c r="C2" s="89"/>
      <c r="D2" s="90"/>
    </row>
    <row r="3" spans="2:4" ht="13.5" customHeight="1" x14ac:dyDescent="0.25">
      <c r="B3" s="91"/>
      <c r="C3" s="92" t="str">
        <f>UPPER(Lists!K3)</f>
        <v>STATISTICAL OFFICE OF THE EUROPEAN UNION</v>
      </c>
      <c r="D3" s="93"/>
    </row>
    <row r="4" spans="2:4" ht="17.5" customHeight="1" thickBot="1" x14ac:dyDescent="0.4">
      <c r="B4" s="91"/>
      <c r="C4" s="94"/>
      <c r="D4" s="93"/>
    </row>
    <row r="5" spans="2:4" ht="36.75" customHeight="1" x14ac:dyDescent="0.25">
      <c r="B5" s="91"/>
      <c r="C5" s="95" t="str">
        <f>Lists!K4</f>
        <v>Directorate E: Sectoral and regional statistics</v>
      </c>
      <c r="D5" s="93"/>
    </row>
    <row r="6" spans="2:4" ht="26.25" customHeight="1" x14ac:dyDescent="0.25">
      <c r="B6" s="91"/>
      <c r="C6" s="96" t="str">
        <f>Lists!K5</f>
        <v>Unit E-2: Environmental statistics and accounts; sustainable development</v>
      </c>
      <c r="D6" s="93"/>
    </row>
    <row r="7" spans="2:4" ht="125.25" customHeight="1" x14ac:dyDescent="0.25">
      <c r="B7" s="91"/>
      <c r="C7" s="97" t="str">
        <f>UPPER(Lists!K7)</f>
        <v>ECOSYSTEM EXTENT ACCOUNTS</v>
      </c>
      <c r="D7" s="93"/>
    </row>
    <row r="8" spans="2:4" ht="39" customHeight="1" thickBot="1" x14ac:dyDescent="0.3">
      <c r="B8" s="91"/>
      <c r="C8" s="98" t="str">
        <f>CONCATENATE(Lists!K8," DATA COLLECTION")</f>
        <v>2024 DATA COLLECTION</v>
      </c>
      <c r="D8" s="93"/>
    </row>
    <row r="9" spans="2:4" ht="56.25" customHeight="1" thickBot="1" x14ac:dyDescent="0.3">
      <c r="B9" s="99"/>
      <c r="C9" s="100" t="str">
        <f>CONCATENATE("Launching date: ",Lists!K9)</f>
        <v>Launching date: 19 December 2024</v>
      </c>
      <c r="D9" s="101"/>
    </row>
  </sheetData>
  <sheetProtection algorithmName="SHA-512" hashValue="TFjYXr/XEJUyrRdyjxPyg9WLjySVsJmjtTdbFtBW6nQcSTPVhlfxuV1hA77+JEMBV4KcuLNwyRzowt2CEfCFtg==" saltValue="kRxnaqLIKYXMhefXTP09OA==" spinCount="100000" sheet="1" objects="1" scenarios="1" selectLockedCells="1" selectUnlockedCells="1"/>
  <pageMargins left="0.7" right="0.7" top="0.75" bottom="0.75" header="0.3" footer="0.3"/>
  <pageSetup paperSize="9" orientation="landscape"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tabColor rgb="FF7030A0"/>
  </sheetPr>
  <dimension ref="A1:M40"/>
  <sheetViews>
    <sheetView workbookViewId="0"/>
  </sheetViews>
  <sheetFormatPr defaultColWidth="9.1796875" defaultRowHeight="14.5" x14ac:dyDescent="0.35"/>
  <cols>
    <col min="1" max="1" width="24.81640625" customWidth="1"/>
    <col min="2" max="2" width="12.7265625" bestFit="1" customWidth="1"/>
    <col min="3" max="3" width="9.54296875" customWidth="1"/>
    <col min="4" max="4" width="10.1796875" bestFit="1" customWidth="1"/>
    <col min="5" max="5" width="34.1796875" customWidth="1"/>
    <col min="6" max="6" width="3.81640625" customWidth="1"/>
    <col min="7" max="7" width="9.26953125" customWidth="1"/>
    <col min="8" max="8" width="36.1796875" customWidth="1"/>
    <col min="9" max="9" width="5.26953125" customWidth="1"/>
    <col min="10" max="10" width="22" customWidth="1"/>
    <col min="11" max="11" width="78.453125" customWidth="1"/>
    <col min="12" max="12" width="8.1796875" hidden="1" customWidth="1"/>
    <col min="13" max="13" width="9.7265625" hidden="1" customWidth="1"/>
    <col min="14" max="14" width="0" hidden="1" customWidth="1"/>
  </cols>
  <sheetData>
    <row r="1" spans="1:13" ht="34.5" customHeight="1" thickBot="1" x14ac:dyDescent="0.4">
      <c r="A1" s="50" t="s">
        <v>282</v>
      </c>
      <c r="B1" s="50" t="s">
        <v>283</v>
      </c>
      <c r="C1" s="51" t="s">
        <v>284</v>
      </c>
      <c r="D1" s="52" t="s">
        <v>285</v>
      </c>
      <c r="E1" s="53" t="s">
        <v>286</v>
      </c>
      <c r="F1" s="54"/>
      <c r="G1" s="52" t="s">
        <v>287</v>
      </c>
      <c r="H1" s="53" t="s">
        <v>286</v>
      </c>
      <c r="I1" s="10"/>
      <c r="J1" s="55" t="s">
        <v>288</v>
      </c>
      <c r="K1" s="56" t="s">
        <v>289</v>
      </c>
      <c r="M1" s="425" t="s">
        <v>290</v>
      </c>
    </row>
    <row r="2" spans="1:13" ht="15.5" x14ac:dyDescent="0.35">
      <c r="A2" s="57" t="s">
        <v>291</v>
      </c>
      <c r="B2" s="58" t="s">
        <v>292</v>
      </c>
      <c r="C2" s="59" t="s">
        <v>293</v>
      </c>
      <c r="D2" s="60" t="s">
        <v>294</v>
      </c>
      <c r="E2" s="61" t="s">
        <v>295</v>
      </c>
      <c r="F2" s="10"/>
      <c r="G2" s="60" t="s">
        <v>296</v>
      </c>
      <c r="H2" s="61" t="s">
        <v>297</v>
      </c>
      <c r="I2" s="10"/>
      <c r="J2" s="557" t="s">
        <v>298</v>
      </c>
      <c r="K2" s="558"/>
    </row>
    <row r="3" spans="1:13" ht="15" thickBot="1" x14ac:dyDescent="0.4">
      <c r="A3" s="57" t="s">
        <v>299</v>
      </c>
      <c r="B3" s="58" t="s">
        <v>300</v>
      </c>
      <c r="C3" s="62" t="s">
        <v>301</v>
      </c>
      <c r="D3" s="60" t="s">
        <v>302</v>
      </c>
      <c r="E3" s="61" t="s">
        <v>303</v>
      </c>
      <c r="F3" s="10"/>
      <c r="G3" s="63" t="s">
        <v>304</v>
      </c>
      <c r="H3" s="64" t="s">
        <v>305</v>
      </c>
      <c r="I3" s="10"/>
      <c r="J3" s="65" t="s">
        <v>306</v>
      </c>
      <c r="K3" s="66" t="s">
        <v>307</v>
      </c>
    </row>
    <row r="4" spans="1:13" x14ac:dyDescent="0.35">
      <c r="A4" s="57" t="s">
        <v>308</v>
      </c>
      <c r="B4" s="58" t="s">
        <v>309</v>
      </c>
      <c r="C4" s="62" t="s">
        <v>310</v>
      </c>
      <c r="D4" s="60" t="s">
        <v>311</v>
      </c>
      <c r="E4" s="61" t="s">
        <v>312</v>
      </c>
      <c r="F4" s="10"/>
      <c r="G4" s="10"/>
      <c r="H4" s="10"/>
      <c r="I4" s="10"/>
      <c r="J4" s="65" t="s">
        <v>313</v>
      </c>
      <c r="K4" s="66" t="s">
        <v>314</v>
      </c>
    </row>
    <row r="5" spans="1:13" ht="15" thickBot="1" x14ac:dyDescent="0.4">
      <c r="A5" s="57" t="s">
        <v>315</v>
      </c>
      <c r="B5" s="58" t="s">
        <v>316</v>
      </c>
      <c r="C5" s="62" t="s">
        <v>317</v>
      </c>
      <c r="D5" s="60" t="s">
        <v>292</v>
      </c>
      <c r="E5" s="61"/>
      <c r="F5" s="10"/>
      <c r="G5" s="10"/>
      <c r="H5" s="10"/>
      <c r="I5" s="10"/>
      <c r="J5" s="67" t="s">
        <v>318</v>
      </c>
      <c r="K5" s="68" t="s">
        <v>319</v>
      </c>
    </row>
    <row r="6" spans="1:13" ht="15.5" x14ac:dyDescent="0.35">
      <c r="A6" s="57" t="s">
        <v>320</v>
      </c>
      <c r="B6" s="58" t="s">
        <v>321</v>
      </c>
      <c r="C6" s="62" t="s">
        <v>293</v>
      </c>
      <c r="D6" s="60" t="s">
        <v>322</v>
      </c>
      <c r="E6" s="61"/>
      <c r="F6" s="10"/>
      <c r="G6" s="10"/>
      <c r="H6" s="10"/>
      <c r="I6" s="10"/>
      <c r="J6" s="559" t="s">
        <v>323</v>
      </c>
      <c r="K6" s="560"/>
    </row>
    <row r="7" spans="1:13" x14ac:dyDescent="0.35">
      <c r="A7" s="57" t="s">
        <v>324</v>
      </c>
      <c r="B7" s="58" t="s">
        <v>325</v>
      </c>
      <c r="C7" s="62" t="s">
        <v>293</v>
      </c>
      <c r="D7" s="60" t="s">
        <v>326</v>
      </c>
      <c r="E7" s="61"/>
      <c r="F7" s="10"/>
      <c r="G7" s="10"/>
      <c r="H7" s="10"/>
      <c r="I7" s="10"/>
      <c r="J7" s="69" t="s">
        <v>327</v>
      </c>
      <c r="K7" s="70" t="s">
        <v>328</v>
      </c>
    </row>
    <row r="8" spans="1:13" ht="15" thickBot="1" x14ac:dyDescent="0.4">
      <c r="A8" s="57" t="s">
        <v>329</v>
      </c>
      <c r="B8" s="58" t="s">
        <v>330</v>
      </c>
      <c r="C8" s="62" t="s">
        <v>293</v>
      </c>
      <c r="D8" s="63" t="s">
        <v>331</v>
      </c>
      <c r="E8" s="64"/>
      <c r="F8" s="10"/>
      <c r="G8" s="10"/>
      <c r="H8" s="10"/>
      <c r="I8" s="10"/>
      <c r="J8" s="69" t="s">
        <v>332</v>
      </c>
      <c r="K8" s="70">
        <v>2024</v>
      </c>
    </row>
    <row r="9" spans="1:13" x14ac:dyDescent="0.35">
      <c r="A9" s="57" t="s">
        <v>333</v>
      </c>
      <c r="B9" s="58" t="s">
        <v>334</v>
      </c>
      <c r="C9" s="62" t="s">
        <v>293</v>
      </c>
      <c r="D9" s="10"/>
      <c r="E9" s="10"/>
      <c r="F9" s="10"/>
      <c r="G9" s="10"/>
      <c r="H9" s="10"/>
      <c r="I9" s="10"/>
      <c r="J9" s="69" t="s">
        <v>335</v>
      </c>
      <c r="K9" s="71" t="s">
        <v>336</v>
      </c>
    </row>
    <row r="10" spans="1:13" ht="15" thickBot="1" x14ac:dyDescent="0.4">
      <c r="A10" s="57" t="s">
        <v>337</v>
      </c>
      <c r="B10" s="58" t="s">
        <v>338</v>
      </c>
      <c r="C10" s="62" t="s">
        <v>293</v>
      </c>
      <c r="D10" s="10"/>
      <c r="E10" s="10"/>
      <c r="F10" s="10"/>
      <c r="G10" s="10"/>
      <c r="H10" s="10"/>
      <c r="I10" s="10"/>
      <c r="J10" s="69" t="s">
        <v>339</v>
      </c>
      <c r="K10" s="71" t="s">
        <v>340</v>
      </c>
    </row>
    <row r="11" spans="1:13" ht="15.5" x14ac:dyDescent="0.35">
      <c r="A11" s="57" t="s">
        <v>341</v>
      </c>
      <c r="B11" s="58" t="s">
        <v>342</v>
      </c>
      <c r="C11" s="62" t="s">
        <v>293</v>
      </c>
      <c r="D11" s="10"/>
      <c r="E11" s="10"/>
      <c r="F11" s="10"/>
      <c r="G11" s="10"/>
      <c r="H11" s="10"/>
      <c r="I11" s="10"/>
      <c r="J11" s="561" t="s">
        <v>343</v>
      </c>
      <c r="K11" s="562"/>
    </row>
    <row r="12" spans="1:13" x14ac:dyDescent="0.35">
      <c r="A12" s="57" t="s">
        <v>344</v>
      </c>
      <c r="B12" s="58" t="s">
        <v>345</v>
      </c>
      <c r="C12" s="62" t="s">
        <v>293</v>
      </c>
      <c r="D12" s="10"/>
      <c r="E12" s="10"/>
      <c r="F12" s="10"/>
      <c r="G12" s="10"/>
      <c r="H12" s="10"/>
      <c r="I12" s="10"/>
      <c r="J12" s="72" t="s">
        <v>346</v>
      </c>
      <c r="K12" s="73" t="s">
        <v>347</v>
      </c>
    </row>
    <row r="13" spans="1:13" x14ac:dyDescent="0.35">
      <c r="A13" s="57" t="s">
        <v>348</v>
      </c>
      <c r="B13" s="58" t="s">
        <v>349</v>
      </c>
      <c r="C13" s="62" t="s">
        <v>293</v>
      </c>
      <c r="D13" s="10"/>
      <c r="E13" s="10"/>
      <c r="F13" s="10"/>
      <c r="G13" s="10"/>
      <c r="H13" s="10"/>
      <c r="I13" s="10"/>
      <c r="J13" s="72" t="s">
        <v>350</v>
      </c>
      <c r="K13" s="73" t="s">
        <v>351</v>
      </c>
    </row>
    <row r="14" spans="1:13" x14ac:dyDescent="0.35">
      <c r="A14" s="57" t="s">
        <v>352</v>
      </c>
      <c r="B14" s="58" t="s">
        <v>353</v>
      </c>
      <c r="C14" s="62" t="s">
        <v>293</v>
      </c>
      <c r="D14" s="10"/>
      <c r="E14" s="10"/>
      <c r="F14" s="10"/>
      <c r="G14" s="10"/>
      <c r="H14" s="10"/>
      <c r="I14" s="10"/>
      <c r="J14" s="74" t="s">
        <v>354</v>
      </c>
      <c r="K14" s="75" t="s">
        <v>798</v>
      </c>
    </row>
    <row r="15" spans="1:13" ht="15" customHeight="1" thickBot="1" x14ac:dyDescent="0.4">
      <c r="A15" s="57" t="s">
        <v>355</v>
      </c>
      <c r="B15" s="58" t="s">
        <v>356</v>
      </c>
      <c r="C15" s="62" t="s">
        <v>293</v>
      </c>
      <c r="D15" s="10"/>
      <c r="E15" s="10"/>
      <c r="F15" s="10"/>
      <c r="G15" s="10"/>
      <c r="H15" s="10"/>
      <c r="I15" s="10"/>
      <c r="J15" s="76" t="s">
        <v>357</v>
      </c>
      <c r="K15" s="308" t="s">
        <v>358</v>
      </c>
    </row>
    <row r="16" spans="1:13" ht="15.5" x14ac:dyDescent="0.35">
      <c r="A16" s="57" t="s">
        <v>359</v>
      </c>
      <c r="B16" s="58" t="s">
        <v>360</v>
      </c>
      <c r="C16" s="62" t="s">
        <v>293</v>
      </c>
      <c r="D16" s="10"/>
      <c r="E16" s="10"/>
      <c r="F16" s="10"/>
      <c r="G16" s="10"/>
      <c r="H16" s="10"/>
      <c r="I16" s="10"/>
      <c r="J16" s="563" t="s">
        <v>361</v>
      </c>
      <c r="K16" s="564"/>
    </row>
    <row r="17" spans="1:11" x14ac:dyDescent="0.35">
      <c r="A17" s="57" t="s">
        <v>362</v>
      </c>
      <c r="B17" s="58" t="s">
        <v>363</v>
      </c>
      <c r="C17" s="62" t="s">
        <v>293</v>
      </c>
      <c r="D17" s="10"/>
      <c r="E17" s="10"/>
      <c r="F17" s="10"/>
      <c r="G17" s="10"/>
      <c r="H17" s="10"/>
      <c r="I17" s="10"/>
      <c r="J17" s="77" t="s">
        <v>364</v>
      </c>
      <c r="K17" s="78" t="s">
        <v>365</v>
      </c>
    </row>
    <row r="18" spans="1:11" x14ac:dyDescent="0.35">
      <c r="A18" s="57" t="s">
        <v>366</v>
      </c>
      <c r="B18" s="58" t="s">
        <v>367</v>
      </c>
      <c r="C18" s="62" t="s">
        <v>368</v>
      </c>
      <c r="D18" s="10"/>
      <c r="E18" s="10"/>
      <c r="F18" s="10"/>
      <c r="G18" s="10"/>
      <c r="H18" s="10"/>
      <c r="I18" s="10"/>
      <c r="J18" s="77" t="s">
        <v>369</v>
      </c>
      <c r="K18" s="79" t="s">
        <v>370</v>
      </c>
    </row>
    <row r="19" spans="1:11" x14ac:dyDescent="0.35">
      <c r="A19" s="57" t="s">
        <v>371</v>
      </c>
      <c r="B19" s="58" t="s">
        <v>372</v>
      </c>
      <c r="C19" s="62" t="s">
        <v>293</v>
      </c>
      <c r="D19" s="10"/>
      <c r="E19" s="10"/>
      <c r="F19" s="10"/>
      <c r="G19" s="10"/>
      <c r="H19" s="10"/>
      <c r="I19" s="10"/>
      <c r="J19" s="77" t="s">
        <v>373</v>
      </c>
      <c r="K19" s="79" t="s">
        <v>374</v>
      </c>
    </row>
    <row r="20" spans="1:11" ht="15" thickBot="1" x14ac:dyDescent="0.4">
      <c r="A20" s="57" t="s">
        <v>375</v>
      </c>
      <c r="B20" s="58" t="s">
        <v>376</v>
      </c>
      <c r="C20" s="62" t="s">
        <v>293</v>
      </c>
      <c r="D20" s="10"/>
      <c r="E20" s="10"/>
      <c r="F20" s="10"/>
      <c r="G20" s="10"/>
      <c r="H20" s="10"/>
      <c r="I20" s="10"/>
      <c r="J20" s="80" t="s">
        <v>377</v>
      </c>
      <c r="K20" s="81" t="s">
        <v>378</v>
      </c>
    </row>
    <row r="21" spans="1:11" x14ac:dyDescent="0.35">
      <c r="A21" s="57" t="s">
        <v>379</v>
      </c>
      <c r="B21" s="58" t="s">
        <v>380</v>
      </c>
      <c r="C21" s="62" t="s">
        <v>293</v>
      </c>
      <c r="D21" s="10"/>
      <c r="E21" s="10"/>
      <c r="F21" s="10"/>
      <c r="G21" s="10"/>
      <c r="H21" s="10"/>
      <c r="I21" s="10"/>
      <c r="J21" s="10"/>
      <c r="K21" s="82"/>
    </row>
    <row r="22" spans="1:11" x14ac:dyDescent="0.35">
      <c r="A22" s="57" t="s">
        <v>381</v>
      </c>
      <c r="B22" s="58" t="s">
        <v>382</v>
      </c>
      <c r="C22" s="62" t="s">
        <v>383</v>
      </c>
      <c r="D22" s="10"/>
      <c r="E22" s="10"/>
      <c r="F22" s="10"/>
      <c r="G22" s="10"/>
      <c r="H22" s="10"/>
      <c r="I22" s="10"/>
      <c r="J22" s="10"/>
      <c r="K22" s="82"/>
    </row>
    <row r="23" spans="1:11" x14ac:dyDescent="0.35">
      <c r="A23" s="57" t="s">
        <v>384</v>
      </c>
      <c r="B23" s="58" t="s">
        <v>385</v>
      </c>
      <c r="C23" s="62" t="s">
        <v>293</v>
      </c>
      <c r="D23" s="10"/>
      <c r="E23" s="10"/>
      <c r="F23" s="10"/>
      <c r="G23" s="10"/>
      <c r="H23" s="10"/>
      <c r="I23" s="10"/>
      <c r="J23" s="10"/>
      <c r="K23" s="82"/>
    </row>
    <row r="24" spans="1:11" x14ac:dyDescent="0.35">
      <c r="A24" s="57" t="s">
        <v>386</v>
      </c>
      <c r="B24" s="58" t="s">
        <v>387</v>
      </c>
      <c r="C24" s="62" t="s">
        <v>388</v>
      </c>
      <c r="D24" s="10"/>
      <c r="E24" s="10"/>
      <c r="F24" s="10"/>
      <c r="G24" s="10"/>
      <c r="H24" s="10"/>
      <c r="I24" s="10"/>
      <c r="J24" s="10"/>
      <c r="K24" s="82"/>
    </row>
    <row r="25" spans="1:11" x14ac:dyDescent="0.35">
      <c r="A25" s="57" t="s">
        <v>389</v>
      </c>
      <c r="B25" s="58" t="s">
        <v>390</v>
      </c>
      <c r="C25" s="62" t="s">
        <v>293</v>
      </c>
      <c r="D25" s="10"/>
      <c r="E25" s="10"/>
      <c r="F25" s="10"/>
      <c r="G25" s="10"/>
      <c r="H25" s="10"/>
      <c r="I25" s="10"/>
      <c r="J25" s="10"/>
      <c r="K25" s="82"/>
    </row>
    <row r="26" spans="1:11" x14ac:dyDescent="0.35">
      <c r="A26" s="57" t="s">
        <v>391</v>
      </c>
      <c r="B26" s="58" t="s">
        <v>392</v>
      </c>
      <c r="C26" s="62" t="s">
        <v>293</v>
      </c>
      <c r="D26" s="10"/>
      <c r="E26" s="10"/>
      <c r="F26" s="10"/>
      <c r="G26" s="10"/>
      <c r="H26" s="10"/>
      <c r="I26" s="10"/>
      <c r="J26" s="10"/>
      <c r="K26" s="82"/>
    </row>
    <row r="27" spans="1:11" x14ac:dyDescent="0.35">
      <c r="A27" s="57" t="s">
        <v>393</v>
      </c>
      <c r="B27" s="58" t="s">
        <v>394</v>
      </c>
      <c r="C27" s="62" t="s">
        <v>293</v>
      </c>
      <c r="D27" s="10"/>
      <c r="E27" s="10"/>
      <c r="F27" s="10"/>
      <c r="G27" s="10"/>
      <c r="H27" s="10"/>
      <c r="I27" s="10"/>
      <c r="J27" s="10"/>
      <c r="K27" s="82"/>
    </row>
    <row r="28" spans="1:11" x14ac:dyDescent="0.35">
      <c r="A28" s="57" t="s">
        <v>395</v>
      </c>
      <c r="B28" s="58" t="s">
        <v>396</v>
      </c>
      <c r="C28" s="62" t="s">
        <v>397</v>
      </c>
      <c r="D28" s="10"/>
      <c r="E28" s="10"/>
      <c r="F28" s="10"/>
      <c r="G28" s="10"/>
      <c r="H28" s="10"/>
      <c r="I28" s="10"/>
      <c r="J28" s="10"/>
      <c r="K28" s="82"/>
    </row>
    <row r="29" spans="1:11" x14ac:dyDescent="0.35">
      <c r="A29" s="57" t="s">
        <v>398</v>
      </c>
      <c r="B29" s="58" t="s">
        <v>399</v>
      </c>
      <c r="C29" s="62" t="s">
        <v>400</v>
      </c>
      <c r="D29" s="10"/>
      <c r="E29" s="10"/>
      <c r="F29" s="10"/>
      <c r="G29" s="10"/>
      <c r="H29" s="10"/>
      <c r="I29" s="10"/>
      <c r="J29" s="10"/>
      <c r="K29" s="82"/>
    </row>
    <row r="30" spans="1:11" x14ac:dyDescent="0.35">
      <c r="A30" s="57" t="s">
        <v>401</v>
      </c>
      <c r="B30" s="58" t="s">
        <v>402</v>
      </c>
      <c r="C30" s="62" t="s">
        <v>403</v>
      </c>
      <c r="D30" s="10"/>
      <c r="E30" s="10"/>
      <c r="F30" s="10"/>
      <c r="G30" s="10"/>
      <c r="H30" s="10"/>
      <c r="I30" s="10"/>
      <c r="J30" s="10"/>
      <c r="K30" s="82"/>
    </row>
    <row r="31" spans="1:11" x14ac:dyDescent="0.35">
      <c r="A31" s="57" t="s">
        <v>404</v>
      </c>
      <c r="B31" s="58" t="s">
        <v>405</v>
      </c>
      <c r="C31" s="62" t="s">
        <v>406</v>
      </c>
      <c r="D31" s="10"/>
      <c r="E31" s="10"/>
      <c r="F31" s="10"/>
      <c r="G31" s="10"/>
      <c r="H31" s="10"/>
      <c r="I31" s="10"/>
      <c r="J31" s="10"/>
      <c r="K31" s="82"/>
    </row>
    <row r="32" spans="1:11" x14ac:dyDescent="0.35">
      <c r="A32" s="57" t="s">
        <v>407</v>
      </c>
      <c r="B32" s="58" t="s">
        <v>408</v>
      </c>
      <c r="C32" s="62" t="s">
        <v>409</v>
      </c>
      <c r="D32" s="10"/>
      <c r="E32" s="10"/>
      <c r="F32" s="10"/>
      <c r="G32" s="10"/>
      <c r="H32" s="10"/>
      <c r="I32" s="10"/>
      <c r="J32" s="10"/>
      <c r="K32" s="82"/>
    </row>
    <row r="33" spans="1:3" x14ac:dyDescent="0.35">
      <c r="A33" s="57" t="s">
        <v>410</v>
      </c>
      <c r="B33" s="58" t="s">
        <v>411</v>
      </c>
      <c r="C33" s="62" t="s">
        <v>406</v>
      </c>
    </row>
    <row r="34" spans="1:3" x14ac:dyDescent="0.35">
      <c r="A34" s="57" t="s">
        <v>412</v>
      </c>
      <c r="B34" s="58" t="s">
        <v>413</v>
      </c>
      <c r="C34" s="62" t="s">
        <v>293</v>
      </c>
    </row>
    <row r="35" spans="1:3" x14ac:dyDescent="0.35">
      <c r="A35" s="57" t="s">
        <v>414</v>
      </c>
      <c r="B35" s="58" t="s">
        <v>415</v>
      </c>
      <c r="C35" s="62" t="s">
        <v>416</v>
      </c>
    </row>
    <row r="36" spans="1:3" x14ac:dyDescent="0.35">
      <c r="A36" s="57" t="s">
        <v>417</v>
      </c>
      <c r="B36" s="58" t="s">
        <v>418</v>
      </c>
      <c r="C36" s="62" t="s">
        <v>419</v>
      </c>
    </row>
    <row r="37" spans="1:3" x14ac:dyDescent="0.35">
      <c r="A37" s="57" t="s">
        <v>420</v>
      </c>
      <c r="B37" s="58" t="s">
        <v>421</v>
      </c>
      <c r="C37" s="62" t="s">
        <v>422</v>
      </c>
    </row>
    <row r="38" spans="1:3" x14ac:dyDescent="0.35">
      <c r="A38" s="57" t="s">
        <v>423</v>
      </c>
      <c r="B38" s="58" t="s">
        <v>424</v>
      </c>
      <c r="C38" s="62" t="s">
        <v>425</v>
      </c>
    </row>
    <row r="39" spans="1:3" x14ac:dyDescent="0.35">
      <c r="A39" s="57" t="s">
        <v>426</v>
      </c>
      <c r="B39" s="58" t="s">
        <v>427</v>
      </c>
      <c r="C39" s="62" t="s">
        <v>428</v>
      </c>
    </row>
    <row r="40" spans="1:3" x14ac:dyDescent="0.35">
      <c r="A40" s="57" t="s">
        <v>429</v>
      </c>
      <c r="B40" s="58" t="s">
        <v>430</v>
      </c>
      <c r="C40" s="62" t="s">
        <v>293</v>
      </c>
    </row>
  </sheetData>
  <sheetProtection algorithmName="SHA-512" hashValue="0xvzcnt4HGpViwRAHCZ/HUoyFahXQurk6Cs3CFqYpYig54UmhKbsr915IWdMI891FeGR56uwaysio3ztPkJR5A==" saltValue="LAMmq8/5g6Nfn4mIvTNobQ==" spinCount="100000" sheet="1" objects="1" scenarios="1" selectLockedCells="1" selectUnlockedCells="1"/>
  <mergeCells count="4">
    <mergeCell ref="J2:K2"/>
    <mergeCell ref="J6:K6"/>
    <mergeCell ref="J11:K11"/>
    <mergeCell ref="J16:K16"/>
  </mergeCells>
  <hyperlinks>
    <hyperlink ref="K20" r:id="rId1" display="https://ec.europa.eu/eurostat/web/xxxxx/legislation" xr:uid="{00000000-0004-0000-0600-000000000000}"/>
    <hyperlink ref="K19" r:id="rId2" xr:uid="{00000000-0004-0000-0600-000001000000}"/>
    <hyperlink ref="K18" r:id="rId3" xr:uid="{E39FC1DE-9739-4FA5-9A06-F3A4EB80C9AB}"/>
    <hyperlink ref="K15" r:id="rId4" xr:uid="{EDB3319D-6959-4EFB-B002-3E1A9B30ADDB}"/>
    <hyperlink ref="K14" r:id="rId5" xr:uid="{E3C486EE-8A71-40AD-BDAB-7F33A770E5AE}"/>
  </hyperlinks>
  <pageMargins left="0.7" right="0.7" top="0.75" bottom="0.75" header="0.3" footer="0.3"/>
  <pageSetup paperSize="9" orientation="portrait" verticalDpi="0" r:id="rId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rgb="FF7030A0"/>
  </sheetPr>
  <dimension ref="A1:G15"/>
  <sheetViews>
    <sheetView workbookViewId="0">
      <selection sqref="A1:C1"/>
    </sheetView>
  </sheetViews>
  <sheetFormatPr defaultColWidth="9.1796875" defaultRowHeight="12.5" x14ac:dyDescent="0.25"/>
  <cols>
    <col min="1" max="1" width="19" style="142" customWidth="1"/>
    <col min="2" max="2" width="18.54296875" style="142" customWidth="1"/>
    <col min="3" max="3" width="34.7265625" style="142" customWidth="1"/>
    <col min="4" max="4" width="30.54296875" style="142" customWidth="1"/>
    <col min="5" max="5" width="25.7265625" style="142" customWidth="1"/>
    <col min="6" max="6" width="17.81640625" style="148" customWidth="1"/>
    <col min="7" max="7" width="24" style="142" customWidth="1"/>
    <col min="8" max="16384" width="9.1796875" style="142"/>
  </cols>
  <sheetData>
    <row r="1" spans="1:7" ht="33.75" customHeight="1" thickBot="1" x14ac:dyDescent="0.3">
      <c r="A1" s="565" t="s">
        <v>431</v>
      </c>
      <c r="B1" s="565"/>
      <c r="C1" s="565"/>
      <c r="E1" s="566" t="s">
        <v>432</v>
      </c>
      <c r="F1" s="566"/>
      <c r="G1" s="566"/>
    </row>
    <row r="2" spans="1:7" s="145" customFormat="1" ht="14.5" x14ac:dyDescent="0.35">
      <c r="A2" s="143" t="s">
        <v>433</v>
      </c>
      <c r="B2" s="143" t="s">
        <v>434</v>
      </c>
      <c r="C2" s="144" t="s">
        <v>435</v>
      </c>
      <c r="E2" s="143" t="s">
        <v>433</v>
      </c>
      <c r="F2" s="143" t="s">
        <v>434</v>
      </c>
      <c r="G2" s="144" t="s">
        <v>435</v>
      </c>
    </row>
    <row r="3" spans="1:7" ht="25" x14ac:dyDescent="0.25">
      <c r="A3" s="146" t="s">
        <v>436</v>
      </c>
      <c r="B3" s="146" t="b">
        <v>0</v>
      </c>
      <c r="C3" s="147" t="s">
        <v>437</v>
      </c>
      <c r="F3" s="142"/>
    </row>
    <row r="4" spans="1:7" x14ac:dyDescent="0.25">
      <c r="F4" s="142"/>
    </row>
    <row r="5" spans="1:7" x14ac:dyDescent="0.25">
      <c r="F5" s="142"/>
    </row>
    <row r="6" spans="1:7" x14ac:dyDescent="0.25">
      <c r="F6" s="142"/>
    </row>
    <row r="7" spans="1:7" x14ac:dyDescent="0.25">
      <c r="F7" s="142"/>
    </row>
    <row r="8" spans="1:7" x14ac:dyDescent="0.25">
      <c r="F8" s="142"/>
    </row>
    <row r="9" spans="1:7" x14ac:dyDescent="0.25">
      <c r="F9" s="142"/>
    </row>
    <row r="10" spans="1:7" x14ac:dyDescent="0.25">
      <c r="F10" s="142"/>
    </row>
    <row r="11" spans="1:7" x14ac:dyDescent="0.25">
      <c r="F11" s="142"/>
    </row>
    <row r="12" spans="1:7" x14ac:dyDescent="0.25">
      <c r="F12" s="142"/>
    </row>
    <row r="13" spans="1:7" x14ac:dyDescent="0.25">
      <c r="F13" s="142"/>
    </row>
    <row r="14" spans="1:7" x14ac:dyDescent="0.25">
      <c r="F14" s="142"/>
    </row>
    <row r="15" spans="1:7" x14ac:dyDescent="0.25">
      <c r="F15" s="142"/>
    </row>
  </sheetData>
  <sheetProtection algorithmName="SHA-512" hashValue="coo0zIfTnglEmOLN/mdHNjDTHu11pj9bwdKHMXig9Ew+slmC6pTzBDcwIv+jRtOU7YlMCLtVkMq8HjS6JxpeRA==" saltValue="Qb0ImhoG9sTXOHrs07jj8A==" spinCount="100000" sheet="1" objects="1" scenarios="1"/>
  <mergeCells count="2">
    <mergeCell ref="A1:C1"/>
    <mergeCell ref="E1:G1"/>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67BF5-915D-41F2-A79C-48121A17856E}">
  <sheetPr codeName="Sheet11">
    <tabColor rgb="FFB381D9"/>
  </sheetPr>
  <dimension ref="A1:I105"/>
  <sheetViews>
    <sheetView workbookViewId="0">
      <selection sqref="A1:B1"/>
    </sheetView>
  </sheetViews>
  <sheetFormatPr defaultRowHeight="14.5" x14ac:dyDescent="0.35"/>
  <cols>
    <col min="4" max="4" width="13.54296875" customWidth="1"/>
    <col min="7" max="7" width="9.54296875" customWidth="1"/>
    <col min="8" max="8" width="11.453125" customWidth="1"/>
    <col min="9" max="9" width="19.1796875" bestFit="1" customWidth="1"/>
  </cols>
  <sheetData>
    <row r="1" spans="1:9" ht="59.25" customHeight="1" x14ac:dyDescent="0.35">
      <c r="A1" s="567" t="s">
        <v>438</v>
      </c>
      <c r="B1" s="567"/>
      <c r="C1" s="150"/>
      <c r="D1" s="567" t="s">
        <v>439</v>
      </c>
      <c r="E1" s="567"/>
      <c r="G1" s="359" t="s">
        <v>440</v>
      </c>
      <c r="H1" s="567" t="s">
        <v>441</v>
      </c>
      <c r="I1" s="567"/>
    </row>
    <row r="2" spans="1:9" ht="26.15" customHeight="1" x14ac:dyDescent="0.35">
      <c r="A2" s="359" t="s">
        <v>442</v>
      </c>
      <c r="B2" s="359" t="s">
        <v>443</v>
      </c>
      <c r="C2" s="150"/>
      <c r="D2" s="359" t="s">
        <v>444</v>
      </c>
      <c r="E2" s="359" t="s">
        <v>445</v>
      </c>
      <c r="G2" s="359"/>
      <c r="H2" s="359" t="s">
        <v>446</v>
      </c>
      <c r="I2" s="359" t="s">
        <v>779</v>
      </c>
    </row>
    <row r="3" spans="1:9" x14ac:dyDescent="0.35">
      <c r="A3" t="s">
        <v>448</v>
      </c>
      <c r="B3" s="150" t="s">
        <v>447</v>
      </c>
      <c r="C3" s="150"/>
      <c r="D3" s="150" t="s">
        <v>447</v>
      </c>
      <c r="E3" s="150">
        <v>2</v>
      </c>
      <c r="G3">
        <v>2000</v>
      </c>
      <c r="H3">
        <f>G3-1</f>
        <v>1999</v>
      </c>
      <c r="I3" s="150" t="s">
        <v>449</v>
      </c>
    </row>
    <row r="4" spans="1:9" x14ac:dyDescent="0.35">
      <c r="A4" t="s">
        <v>43</v>
      </c>
      <c r="B4" s="150" t="s">
        <v>778</v>
      </c>
      <c r="C4" s="150"/>
      <c r="D4" s="150" t="s">
        <v>778</v>
      </c>
      <c r="E4" s="150">
        <v>3</v>
      </c>
      <c r="G4">
        <v>2001</v>
      </c>
      <c r="H4">
        <f t="shared" ref="H4:H67" si="0">G4-1</f>
        <v>2000</v>
      </c>
      <c r="I4" s="150" t="s">
        <v>449</v>
      </c>
    </row>
    <row r="5" spans="1:9" x14ac:dyDescent="0.35">
      <c r="G5">
        <v>2002</v>
      </c>
      <c r="H5">
        <f t="shared" si="0"/>
        <v>2001</v>
      </c>
      <c r="I5" s="150" t="s">
        <v>449</v>
      </c>
    </row>
    <row r="6" spans="1:9" x14ac:dyDescent="0.35">
      <c r="G6">
        <v>2003</v>
      </c>
      <c r="H6">
        <f t="shared" si="0"/>
        <v>2002</v>
      </c>
      <c r="I6" s="150" t="s">
        <v>449</v>
      </c>
    </row>
    <row r="7" spans="1:9" x14ac:dyDescent="0.35">
      <c r="G7">
        <v>2004</v>
      </c>
      <c r="H7">
        <f t="shared" si="0"/>
        <v>2003</v>
      </c>
      <c r="I7" s="150" t="s">
        <v>449</v>
      </c>
    </row>
    <row r="8" spans="1:9" x14ac:dyDescent="0.35">
      <c r="G8">
        <v>2005</v>
      </c>
      <c r="H8">
        <f t="shared" si="0"/>
        <v>2004</v>
      </c>
      <c r="I8" s="150" t="s">
        <v>449</v>
      </c>
    </row>
    <row r="9" spans="1:9" x14ac:dyDescent="0.35">
      <c r="G9">
        <v>2006</v>
      </c>
      <c r="H9">
        <f t="shared" si="0"/>
        <v>2005</v>
      </c>
      <c r="I9" s="150" t="s">
        <v>449</v>
      </c>
    </row>
    <row r="10" spans="1:9" x14ac:dyDescent="0.35">
      <c r="G10">
        <v>2007</v>
      </c>
      <c r="H10">
        <f t="shared" si="0"/>
        <v>2006</v>
      </c>
      <c r="I10" s="150" t="s">
        <v>449</v>
      </c>
    </row>
    <row r="11" spans="1:9" x14ac:dyDescent="0.35">
      <c r="G11">
        <v>2008</v>
      </c>
      <c r="H11">
        <f t="shared" si="0"/>
        <v>2007</v>
      </c>
      <c r="I11" s="150" t="s">
        <v>449</v>
      </c>
    </row>
    <row r="12" spans="1:9" x14ac:dyDescent="0.35">
      <c r="G12">
        <v>2009</v>
      </c>
      <c r="H12">
        <f t="shared" si="0"/>
        <v>2008</v>
      </c>
      <c r="I12" s="150" t="s">
        <v>449</v>
      </c>
    </row>
    <row r="13" spans="1:9" x14ac:dyDescent="0.35">
      <c r="G13">
        <v>2010</v>
      </c>
      <c r="H13">
        <f t="shared" si="0"/>
        <v>2009</v>
      </c>
      <c r="I13" s="150" t="s">
        <v>449</v>
      </c>
    </row>
    <row r="14" spans="1:9" x14ac:dyDescent="0.35">
      <c r="G14">
        <v>2011</v>
      </c>
      <c r="H14">
        <f t="shared" si="0"/>
        <v>2010</v>
      </c>
      <c r="I14" s="150" t="s">
        <v>449</v>
      </c>
    </row>
    <row r="15" spans="1:9" x14ac:dyDescent="0.35">
      <c r="G15">
        <v>2012</v>
      </c>
      <c r="H15">
        <f t="shared" si="0"/>
        <v>2011</v>
      </c>
      <c r="I15" s="150" t="s">
        <v>449</v>
      </c>
    </row>
    <row r="16" spans="1:9" x14ac:dyDescent="0.35">
      <c r="G16">
        <v>2013</v>
      </c>
      <c r="H16">
        <f t="shared" si="0"/>
        <v>2012</v>
      </c>
      <c r="I16" s="150" t="s">
        <v>449</v>
      </c>
    </row>
    <row r="17" spans="7:9" x14ac:dyDescent="0.35">
      <c r="G17">
        <v>2014</v>
      </c>
      <c r="H17">
        <f t="shared" si="0"/>
        <v>2013</v>
      </c>
      <c r="I17" s="150" t="s">
        <v>449</v>
      </c>
    </row>
    <row r="18" spans="7:9" x14ac:dyDescent="0.35">
      <c r="G18">
        <v>2015</v>
      </c>
      <c r="H18">
        <f t="shared" si="0"/>
        <v>2014</v>
      </c>
      <c r="I18" s="150">
        <v>2012</v>
      </c>
    </row>
    <row r="19" spans="7:9" x14ac:dyDescent="0.35">
      <c r="G19">
        <v>2016</v>
      </c>
      <c r="H19">
        <f t="shared" si="0"/>
        <v>2015</v>
      </c>
      <c r="I19" s="150" t="s">
        <v>449</v>
      </c>
    </row>
    <row r="20" spans="7:9" x14ac:dyDescent="0.35">
      <c r="G20">
        <v>2017</v>
      </c>
      <c r="H20">
        <f t="shared" si="0"/>
        <v>2016</v>
      </c>
      <c r="I20" s="150" t="s">
        <v>449</v>
      </c>
    </row>
    <row r="21" spans="7:9" x14ac:dyDescent="0.35">
      <c r="G21">
        <v>2018</v>
      </c>
      <c r="H21">
        <f t="shared" si="0"/>
        <v>2017</v>
      </c>
      <c r="I21" s="150">
        <v>2015</v>
      </c>
    </row>
    <row r="22" spans="7:9" x14ac:dyDescent="0.35">
      <c r="G22">
        <v>2019</v>
      </c>
      <c r="H22">
        <f t="shared" si="0"/>
        <v>2018</v>
      </c>
      <c r="I22" s="150" t="s">
        <v>449</v>
      </c>
    </row>
    <row r="23" spans="7:9" x14ac:dyDescent="0.35">
      <c r="G23">
        <v>2020</v>
      </c>
      <c r="H23">
        <f t="shared" si="0"/>
        <v>2019</v>
      </c>
      <c r="I23" s="150" t="str">
        <f t="shared" ref="I23:I68" si="1">IF(AND(G23&gt;=2018,MOD(G23,3)=0),G23-2,"Invalid closing year")</f>
        <v>Invalid closing year</v>
      </c>
    </row>
    <row r="24" spans="7:9" x14ac:dyDescent="0.35">
      <c r="G24">
        <v>2021</v>
      </c>
      <c r="H24">
        <f t="shared" si="0"/>
        <v>2020</v>
      </c>
      <c r="I24" s="150">
        <f>G24-3</f>
        <v>2018</v>
      </c>
    </row>
    <row r="25" spans="7:9" x14ac:dyDescent="0.35">
      <c r="G25">
        <v>2022</v>
      </c>
      <c r="H25">
        <f t="shared" si="0"/>
        <v>2021</v>
      </c>
      <c r="I25" s="150" t="s">
        <v>449</v>
      </c>
    </row>
    <row r="26" spans="7:9" x14ac:dyDescent="0.35">
      <c r="G26">
        <v>2023</v>
      </c>
      <c r="H26">
        <f t="shared" si="0"/>
        <v>2022</v>
      </c>
      <c r="I26" s="150" t="str">
        <f t="shared" si="1"/>
        <v>Invalid closing year</v>
      </c>
    </row>
    <row r="27" spans="7:9" x14ac:dyDescent="0.35">
      <c r="G27">
        <v>2024</v>
      </c>
      <c r="H27">
        <f t="shared" si="0"/>
        <v>2023</v>
      </c>
      <c r="I27" s="150">
        <f>G27-3</f>
        <v>2021</v>
      </c>
    </row>
    <row r="28" spans="7:9" x14ac:dyDescent="0.35">
      <c r="G28">
        <v>2025</v>
      </c>
      <c r="H28">
        <f t="shared" si="0"/>
        <v>2024</v>
      </c>
      <c r="I28" s="150" t="s">
        <v>449</v>
      </c>
    </row>
    <row r="29" spans="7:9" x14ac:dyDescent="0.35">
      <c r="G29">
        <v>2026</v>
      </c>
      <c r="H29">
        <f t="shared" si="0"/>
        <v>2025</v>
      </c>
      <c r="I29" s="150" t="str">
        <f t="shared" si="1"/>
        <v>Invalid closing year</v>
      </c>
    </row>
    <row r="30" spans="7:9" x14ac:dyDescent="0.35">
      <c r="G30">
        <v>2027</v>
      </c>
      <c r="H30">
        <f t="shared" si="0"/>
        <v>2026</v>
      </c>
      <c r="I30" s="150">
        <f>G30-4</f>
        <v>2023</v>
      </c>
    </row>
    <row r="31" spans="7:9" x14ac:dyDescent="0.35">
      <c r="G31">
        <v>2028</v>
      </c>
      <c r="H31">
        <f t="shared" si="0"/>
        <v>2027</v>
      </c>
      <c r="I31" s="150" t="s">
        <v>449</v>
      </c>
    </row>
    <row r="32" spans="7:9" x14ac:dyDescent="0.35">
      <c r="G32">
        <v>2029</v>
      </c>
      <c r="H32">
        <f t="shared" si="0"/>
        <v>2028</v>
      </c>
      <c r="I32" s="150" t="str">
        <f t="shared" si="1"/>
        <v>Invalid closing year</v>
      </c>
    </row>
    <row r="33" spans="7:9" x14ac:dyDescent="0.35">
      <c r="G33">
        <v>2030</v>
      </c>
      <c r="H33">
        <f t="shared" si="0"/>
        <v>2029</v>
      </c>
      <c r="I33" s="150">
        <f>G33-3</f>
        <v>2027</v>
      </c>
    </row>
    <row r="34" spans="7:9" x14ac:dyDescent="0.35">
      <c r="G34">
        <v>2031</v>
      </c>
      <c r="H34">
        <f t="shared" si="0"/>
        <v>2030</v>
      </c>
      <c r="I34" s="150" t="s">
        <v>449</v>
      </c>
    </row>
    <row r="35" spans="7:9" x14ac:dyDescent="0.35">
      <c r="G35">
        <v>2032</v>
      </c>
      <c r="H35">
        <f t="shared" si="0"/>
        <v>2031</v>
      </c>
      <c r="I35" s="150" t="str">
        <f t="shared" si="1"/>
        <v>Invalid closing year</v>
      </c>
    </row>
    <row r="36" spans="7:9" x14ac:dyDescent="0.35">
      <c r="G36">
        <v>2033</v>
      </c>
      <c r="H36">
        <f t="shared" si="0"/>
        <v>2032</v>
      </c>
      <c r="I36" s="150">
        <f>G36-3</f>
        <v>2030</v>
      </c>
    </row>
    <row r="37" spans="7:9" x14ac:dyDescent="0.35">
      <c r="G37">
        <v>2034</v>
      </c>
      <c r="H37">
        <f t="shared" si="0"/>
        <v>2033</v>
      </c>
      <c r="I37" s="150" t="s">
        <v>449</v>
      </c>
    </row>
    <row r="38" spans="7:9" x14ac:dyDescent="0.35">
      <c r="G38">
        <v>2035</v>
      </c>
      <c r="H38">
        <f t="shared" si="0"/>
        <v>2034</v>
      </c>
      <c r="I38" s="150" t="str">
        <f t="shared" si="1"/>
        <v>Invalid closing year</v>
      </c>
    </row>
    <row r="39" spans="7:9" x14ac:dyDescent="0.35">
      <c r="G39">
        <v>2036</v>
      </c>
      <c r="H39">
        <f t="shared" si="0"/>
        <v>2035</v>
      </c>
      <c r="I39" s="150">
        <f>G39-3</f>
        <v>2033</v>
      </c>
    </row>
    <row r="40" spans="7:9" x14ac:dyDescent="0.35">
      <c r="G40">
        <v>2037</v>
      </c>
      <c r="H40">
        <f t="shared" si="0"/>
        <v>2036</v>
      </c>
      <c r="I40" s="150" t="s">
        <v>449</v>
      </c>
    </row>
    <row r="41" spans="7:9" x14ac:dyDescent="0.35">
      <c r="G41">
        <v>2038</v>
      </c>
      <c r="H41">
        <f t="shared" si="0"/>
        <v>2037</v>
      </c>
      <c r="I41" s="150" t="str">
        <f t="shared" si="1"/>
        <v>Invalid closing year</v>
      </c>
    </row>
    <row r="42" spans="7:9" x14ac:dyDescent="0.35">
      <c r="G42">
        <v>2039</v>
      </c>
      <c r="H42">
        <f t="shared" si="0"/>
        <v>2038</v>
      </c>
      <c r="I42" s="150">
        <f>G42-3</f>
        <v>2036</v>
      </c>
    </row>
    <row r="43" spans="7:9" x14ac:dyDescent="0.35">
      <c r="G43">
        <v>2040</v>
      </c>
      <c r="H43">
        <f t="shared" si="0"/>
        <v>2039</v>
      </c>
      <c r="I43" s="150" t="s">
        <v>449</v>
      </c>
    </row>
    <row r="44" spans="7:9" x14ac:dyDescent="0.35">
      <c r="G44">
        <v>2041</v>
      </c>
      <c r="H44">
        <f t="shared" si="0"/>
        <v>2040</v>
      </c>
      <c r="I44" s="150" t="str">
        <f t="shared" si="1"/>
        <v>Invalid closing year</v>
      </c>
    </row>
    <row r="45" spans="7:9" x14ac:dyDescent="0.35">
      <c r="G45">
        <v>2042</v>
      </c>
      <c r="H45">
        <f t="shared" si="0"/>
        <v>2041</v>
      </c>
      <c r="I45" s="150">
        <f>G45-3</f>
        <v>2039</v>
      </c>
    </row>
    <row r="46" spans="7:9" x14ac:dyDescent="0.35">
      <c r="G46">
        <v>2043</v>
      </c>
      <c r="H46">
        <f t="shared" si="0"/>
        <v>2042</v>
      </c>
      <c r="I46" s="150" t="s">
        <v>449</v>
      </c>
    </row>
    <row r="47" spans="7:9" x14ac:dyDescent="0.35">
      <c r="G47">
        <v>2044</v>
      </c>
      <c r="H47">
        <f t="shared" si="0"/>
        <v>2043</v>
      </c>
      <c r="I47" s="150" t="str">
        <f t="shared" si="1"/>
        <v>Invalid closing year</v>
      </c>
    </row>
    <row r="48" spans="7:9" x14ac:dyDescent="0.35">
      <c r="G48">
        <v>2045</v>
      </c>
      <c r="H48">
        <f t="shared" si="0"/>
        <v>2044</v>
      </c>
      <c r="I48" s="150">
        <f>G48-3</f>
        <v>2042</v>
      </c>
    </row>
    <row r="49" spans="7:9" x14ac:dyDescent="0.35">
      <c r="G49">
        <v>2046</v>
      </c>
      <c r="H49">
        <f t="shared" si="0"/>
        <v>2045</v>
      </c>
      <c r="I49" s="150" t="s">
        <v>449</v>
      </c>
    </row>
    <row r="50" spans="7:9" x14ac:dyDescent="0.35">
      <c r="G50">
        <v>2047</v>
      </c>
      <c r="H50">
        <f t="shared" si="0"/>
        <v>2046</v>
      </c>
      <c r="I50" s="150" t="str">
        <f t="shared" si="1"/>
        <v>Invalid closing year</v>
      </c>
    </row>
    <row r="51" spans="7:9" x14ac:dyDescent="0.35">
      <c r="G51">
        <v>2048</v>
      </c>
      <c r="H51">
        <f t="shared" si="0"/>
        <v>2047</v>
      </c>
      <c r="I51" s="150">
        <f>G51-3</f>
        <v>2045</v>
      </c>
    </row>
    <row r="52" spans="7:9" x14ac:dyDescent="0.35">
      <c r="G52">
        <v>2049</v>
      </c>
      <c r="H52">
        <f t="shared" si="0"/>
        <v>2048</v>
      </c>
      <c r="I52" s="150" t="s">
        <v>449</v>
      </c>
    </row>
    <row r="53" spans="7:9" x14ac:dyDescent="0.35">
      <c r="G53">
        <v>2050</v>
      </c>
      <c r="H53">
        <f t="shared" si="0"/>
        <v>2049</v>
      </c>
      <c r="I53" s="150" t="str">
        <f t="shared" si="1"/>
        <v>Invalid closing year</v>
      </c>
    </row>
    <row r="54" spans="7:9" x14ac:dyDescent="0.35">
      <c r="G54">
        <v>2051</v>
      </c>
      <c r="H54">
        <f t="shared" si="0"/>
        <v>2050</v>
      </c>
      <c r="I54" s="150">
        <f>G54-3</f>
        <v>2048</v>
      </c>
    </row>
    <row r="55" spans="7:9" x14ac:dyDescent="0.35">
      <c r="G55">
        <v>2052</v>
      </c>
      <c r="H55">
        <f t="shared" si="0"/>
        <v>2051</v>
      </c>
      <c r="I55" s="150" t="s">
        <v>449</v>
      </c>
    </row>
    <row r="56" spans="7:9" x14ac:dyDescent="0.35">
      <c r="G56">
        <v>2053</v>
      </c>
      <c r="H56">
        <f t="shared" si="0"/>
        <v>2052</v>
      </c>
      <c r="I56" s="150" t="str">
        <f t="shared" si="1"/>
        <v>Invalid closing year</v>
      </c>
    </row>
    <row r="57" spans="7:9" x14ac:dyDescent="0.35">
      <c r="G57">
        <v>2054</v>
      </c>
      <c r="H57">
        <f t="shared" si="0"/>
        <v>2053</v>
      </c>
      <c r="I57" s="150">
        <f>G57-3</f>
        <v>2051</v>
      </c>
    </row>
    <row r="58" spans="7:9" x14ac:dyDescent="0.35">
      <c r="G58">
        <v>2055</v>
      </c>
      <c r="H58">
        <f t="shared" si="0"/>
        <v>2054</v>
      </c>
      <c r="I58" s="150" t="s">
        <v>449</v>
      </c>
    </row>
    <row r="59" spans="7:9" x14ac:dyDescent="0.35">
      <c r="G59">
        <v>2056</v>
      </c>
      <c r="H59">
        <f t="shared" si="0"/>
        <v>2055</v>
      </c>
      <c r="I59" s="150" t="str">
        <f t="shared" si="1"/>
        <v>Invalid closing year</v>
      </c>
    </row>
    <row r="60" spans="7:9" x14ac:dyDescent="0.35">
      <c r="G60">
        <v>2057</v>
      </c>
      <c r="H60">
        <f t="shared" si="0"/>
        <v>2056</v>
      </c>
      <c r="I60" s="150">
        <f>G60-3</f>
        <v>2054</v>
      </c>
    </row>
    <row r="61" spans="7:9" x14ac:dyDescent="0.35">
      <c r="G61">
        <v>2058</v>
      </c>
      <c r="H61">
        <f t="shared" si="0"/>
        <v>2057</v>
      </c>
      <c r="I61" s="150" t="s">
        <v>449</v>
      </c>
    </row>
    <row r="62" spans="7:9" x14ac:dyDescent="0.35">
      <c r="G62">
        <v>2059</v>
      </c>
      <c r="H62">
        <f t="shared" si="0"/>
        <v>2058</v>
      </c>
      <c r="I62" s="150" t="str">
        <f t="shared" si="1"/>
        <v>Invalid closing year</v>
      </c>
    </row>
    <row r="63" spans="7:9" x14ac:dyDescent="0.35">
      <c r="G63">
        <v>2060</v>
      </c>
      <c r="H63">
        <f t="shared" si="0"/>
        <v>2059</v>
      </c>
      <c r="I63" s="150">
        <f>G63-3</f>
        <v>2057</v>
      </c>
    </row>
    <row r="64" spans="7:9" x14ac:dyDescent="0.35">
      <c r="G64">
        <v>2061</v>
      </c>
      <c r="H64">
        <f t="shared" si="0"/>
        <v>2060</v>
      </c>
      <c r="I64" s="150" t="s">
        <v>449</v>
      </c>
    </row>
    <row r="65" spans="7:9" x14ac:dyDescent="0.35">
      <c r="G65">
        <v>2062</v>
      </c>
      <c r="H65">
        <f t="shared" si="0"/>
        <v>2061</v>
      </c>
      <c r="I65" s="150" t="str">
        <f t="shared" si="1"/>
        <v>Invalid closing year</v>
      </c>
    </row>
    <row r="66" spans="7:9" x14ac:dyDescent="0.35">
      <c r="G66">
        <v>2063</v>
      </c>
      <c r="H66">
        <f t="shared" si="0"/>
        <v>2062</v>
      </c>
      <c r="I66" s="150">
        <f>G66-3</f>
        <v>2060</v>
      </c>
    </row>
    <row r="67" spans="7:9" x14ac:dyDescent="0.35">
      <c r="G67">
        <v>2064</v>
      </c>
      <c r="H67">
        <f t="shared" si="0"/>
        <v>2063</v>
      </c>
      <c r="I67" s="150" t="s">
        <v>449</v>
      </c>
    </row>
    <row r="68" spans="7:9" x14ac:dyDescent="0.35">
      <c r="G68">
        <v>2065</v>
      </c>
      <c r="H68">
        <f t="shared" ref="H68:H103" si="2">G68-1</f>
        <v>2064</v>
      </c>
      <c r="I68" s="150" t="str">
        <f t="shared" si="1"/>
        <v>Invalid closing year</v>
      </c>
    </row>
    <row r="69" spans="7:9" x14ac:dyDescent="0.35">
      <c r="G69">
        <v>2066</v>
      </c>
      <c r="H69">
        <f t="shared" si="2"/>
        <v>2065</v>
      </c>
      <c r="I69" s="150">
        <f>G69-3</f>
        <v>2063</v>
      </c>
    </row>
    <row r="70" spans="7:9" x14ac:dyDescent="0.35">
      <c r="G70">
        <v>2067</v>
      </c>
      <c r="H70">
        <f t="shared" si="2"/>
        <v>2066</v>
      </c>
      <c r="I70" s="150" t="s">
        <v>449</v>
      </c>
    </row>
    <row r="71" spans="7:9" x14ac:dyDescent="0.35">
      <c r="G71">
        <v>2068</v>
      </c>
      <c r="H71">
        <f t="shared" si="2"/>
        <v>2067</v>
      </c>
      <c r="I71" s="150" t="str">
        <f t="shared" ref="I71" si="3">IF(AND(G71&gt;=2018,MOD(G71,3)=0),G71-2,"Invalid closing year")</f>
        <v>Invalid closing year</v>
      </c>
    </row>
    <row r="72" spans="7:9" x14ac:dyDescent="0.35">
      <c r="G72">
        <v>2069</v>
      </c>
      <c r="H72">
        <f t="shared" si="2"/>
        <v>2068</v>
      </c>
      <c r="I72" s="150">
        <f>G72-3</f>
        <v>2066</v>
      </c>
    </row>
    <row r="73" spans="7:9" x14ac:dyDescent="0.35">
      <c r="G73">
        <v>2070</v>
      </c>
      <c r="H73">
        <f t="shared" si="2"/>
        <v>2069</v>
      </c>
      <c r="I73" s="150" t="s">
        <v>449</v>
      </c>
    </row>
    <row r="74" spans="7:9" x14ac:dyDescent="0.35">
      <c r="G74">
        <v>2071</v>
      </c>
      <c r="H74">
        <f t="shared" si="2"/>
        <v>2070</v>
      </c>
      <c r="I74" s="150" t="str">
        <f t="shared" ref="I74" si="4">IF(AND(G74&gt;=2018,MOD(G74,3)=0),G74-2,"Invalid closing year")</f>
        <v>Invalid closing year</v>
      </c>
    </row>
    <row r="75" spans="7:9" x14ac:dyDescent="0.35">
      <c r="G75">
        <v>2072</v>
      </c>
      <c r="H75">
        <f t="shared" si="2"/>
        <v>2071</v>
      </c>
      <c r="I75" s="150">
        <f>G75-3</f>
        <v>2069</v>
      </c>
    </row>
    <row r="76" spans="7:9" x14ac:dyDescent="0.35">
      <c r="G76">
        <v>2073</v>
      </c>
      <c r="H76">
        <f t="shared" si="2"/>
        <v>2072</v>
      </c>
      <c r="I76" s="150" t="s">
        <v>449</v>
      </c>
    </row>
    <row r="77" spans="7:9" x14ac:dyDescent="0.35">
      <c r="G77">
        <v>2074</v>
      </c>
      <c r="H77">
        <f t="shared" si="2"/>
        <v>2073</v>
      </c>
      <c r="I77" s="150" t="str">
        <f t="shared" ref="I77" si="5">IF(AND(G77&gt;=2018,MOD(G77,3)=0),G77-2,"Invalid closing year")</f>
        <v>Invalid closing year</v>
      </c>
    </row>
    <row r="78" spans="7:9" x14ac:dyDescent="0.35">
      <c r="G78">
        <v>2075</v>
      </c>
      <c r="H78">
        <f t="shared" si="2"/>
        <v>2074</v>
      </c>
      <c r="I78" s="150">
        <f>G78-3</f>
        <v>2072</v>
      </c>
    </row>
    <row r="79" spans="7:9" x14ac:dyDescent="0.35">
      <c r="G79">
        <v>2076</v>
      </c>
      <c r="H79">
        <f t="shared" si="2"/>
        <v>2075</v>
      </c>
      <c r="I79" s="150" t="s">
        <v>449</v>
      </c>
    </row>
    <row r="80" spans="7:9" x14ac:dyDescent="0.35">
      <c r="G80">
        <v>2077</v>
      </c>
      <c r="H80">
        <f t="shared" si="2"/>
        <v>2076</v>
      </c>
      <c r="I80" s="150" t="str">
        <f t="shared" ref="I80" si="6">IF(AND(G80&gt;=2018,MOD(G80,3)=0),G80-2,"Invalid closing year")</f>
        <v>Invalid closing year</v>
      </c>
    </row>
    <row r="81" spans="7:9" x14ac:dyDescent="0.35">
      <c r="G81">
        <v>2078</v>
      </c>
      <c r="H81">
        <f t="shared" si="2"/>
        <v>2077</v>
      </c>
      <c r="I81" s="150">
        <f>G81-3</f>
        <v>2075</v>
      </c>
    </row>
    <row r="82" spans="7:9" x14ac:dyDescent="0.35">
      <c r="G82">
        <v>2079</v>
      </c>
      <c r="H82">
        <f t="shared" si="2"/>
        <v>2078</v>
      </c>
      <c r="I82" s="150" t="s">
        <v>449</v>
      </c>
    </row>
    <row r="83" spans="7:9" x14ac:dyDescent="0.35">
      <c r="G83">
        <v>2080</v>
      </c>
      <c r="H83">
        <f t="shared" si="2"/>
        <v>2079</v>
      </c>
      <c r="I83" s="150" t="str">
        <f t="shared" ref="I83" si="7">IF(AND(G83&gt;=2018,MOD(G83,3)=0),G83-2,"Invalid closing year")</f>
        <v>Invalid closing year</v>
      </c>
    </row>
    <row r="84" spans="7:9" x14ac:dyDescent="0.35">
      <c r="G84">
        <v>2081</v>
      </c>
      <c r="H84">
        <f t="shared" si="2"/>
        <v>2080</v>
      </c>
      <c r="I84" s="150">
        <f>G84-3</f>
        <v>2078</v>
      </c>
    </row>
    <row r="85" spans="7:9" x14ac:dyDescent="0.35">
      <c r="G85">
        <v>2082</v>
      </c>
      <c r="H85">
        <f t="shared" si="2"/>
        <v>2081</v>
      </c>
      <c r="I85" s="150" t="s">
        <v>449</v>
      </c>
    </row>
    <row r="86" spans="7:9" x14ac:dyDescent="0.35">
      <c r="G86">
        <v>2083</v>
      </c>
      <c r="H86">
        <f t="shared" si="2"/>
        <v>2082</v>
      </c>
      <c r="I86" s="150" t="str">
        <f t="shared" ref="I86" si="8">IF(AND(G86&gt;=2018,MOD(G86,3)=0),G86-2,"Invalid closing year")</f>
        <v>Invalid closing year</v>
      </c>
    </row>
    <row r="87" spans="7:9" x14ac:dyDescent="0.35">
      <c r="G87">
        <v>2084</v>
      </c>
      <c r="H87">
        <f t="shared" si="2"/>
        <v>2083</v>
      </c>
      <c r="I87" s="150">
        <f>G87-3</f>
        <v>2081</v>
      </c>
    </row>
    <row r="88" spans="7:9" x14ac:dyDescent="0.35">
      <c r="G88">
        <v>2085</v>
      </c>
      <c r="H88">
        <f t="shared" si="2"/>
        <v>2084</v>
      </c>
      <c r="I88" s="150" t="s">
        <v>449</v>
      </c>
    </row>
    <row r="89" spans="7:9" x14ac:dyDescent="0.35">
      <c r="G89">
        <v>2086</v>
      </c>
      <c r="H89">
        <f t="shared" si="2"/>
        <v>2085</v>
      </c>
      <c r="I89" s="150" t="str">
        <f t="shared" ref="I89" si="9">IF(AND(G89&gt;=2018,MOD(G89,3)=0),G89-2,"Invalid closing year")</f>
        <v>Invalid closing year</v>
      </c>
    </row>
    <row r="90" spans="7:9" x14ac:dyDescent="0.35">
      <c r="G90">
        <v>2087</v>
      </c>
      <c r="H90">
        <f t="shared" si="2"/>
        <v>2086</v>
      </c>
      <c r="I90" s="150">
        <f>G90-3</f>
        <v>2084</v>
      </c>
    </row>
    <row r="91" spans="7:9" x14ac:dyDescent="0.35">
      <c r="G91">
        <v>2088</v>
      </c>
      <c r="H91">
        <f t="shared" si="2"/>
        <v>2087</v>
      </c>
      <c r="I91" s="150" t="s">
        <v>449</v>
      </c>
    </row>
    <row r="92" spans="7:9" x14ac:dyDescent="0.35">
      <c r="G92">
        <v>2089</v>
      </c>
      <c r="H92">
        <f t="shared" si="2"/>
        <v>2088</v>
      </c>
      <c r="I92" s="150" t="str">
        <f t="shared" ref="I92" si="10">IF(AND(G92&gt;=2018,MOD(G92,3)=0),G92-2,"Invalid closing year")</f>
        <v>Invalid closing year</v>
      </c>
    </row>
    <row r="93" spans="7:9" x14ac:dyDescent="0.35">
      <c r="G93">
        <v>2090</v>
      </c>
      <c r="H93">
        <f t="shared" si="2"/>
        <v>2089</v>
      </c>
      <c r="I93" s="150">
        <f>G93-3</f>
        <v>2087</v>
      </c>
    </row>
    <row r="94" spans="7:9" x14ac:dyDescent="0.35">
      <c r="G94">
        <v>2091</v>
      </c>
      <c r="H94">
        <f t="shared" si="2"/>
        <v>2090</v>
      </c>
      <c r="I94" s="150" t="s">
        <v>449</v>
      </c>
    </row>
    <row r="95" spans="7:9" x14ac:dyDescent="0.35">
      <c r="G95">
        <v>2092</v>
      </c>
      <c r="H95">
        <f t="shared" si="2"/>
        <v>2091</v>
      </c>
      <c r="I95" s="150" t="str">
        <f t="shared" ref="I95" si="11">IF(AND(G95&gt;=2018,MOD(G95,3)=0),G95-2,"Invalid closing year")</f>
        <v>Invalid closing year</v>
      </c>
    </row>
    <row r="96" spans="7:9" x14ac:dyDescent="0.35">
      <c r="G96">
        <v>2093</v>
      </c>
      <c r="H96">
        <f t="shared" si="2"/>
        <v>2092</v>
      </c>
      <c r="I96" s="150">
        <f>G96-3</f>
        <v>2090</v>
      </c>
    </row>
    <row r="97" spans="7:9" x14ac:dyDescent="0.35">
      <c r="G97">
        <v>2094</v>
      </c>
      <c r="H97">
        <f t="shared" si="2"/>
        <v>2093</v>
      </c>
      <c r="I97" s="150" t="s">
        <v>449</v>
      </c>
    </row>
    <row r="98" spans="7:9" x14ac:dyDescent="0.35">
      <c r="G98">
        <v>2095</v>
      </c>
      <c r="H98">
        <f t="shared" si="2"/>
        <v>2094</v>
      </c>
      <c r="I98" s="150" t="str">
        <f t="shared" ref="I98" si="12">IF(AND(G98&gt;=2018,MOD(G98,3)=0),G98-2,"Invalid closing year")</f>
        <v>Invalid closing year</v>
      </c>
    </row>
    <row r="99" spans="7:9" x14ac:dyDescent="0.35">
      <c r="G99">
        <v>2096</v>
      </c>
      <c r="H99">
        <f t="shared" si="2"/>
        <v>2095</v>
      </c>
      <c r="I99" s="150">
        <f>G99-3</f>
        <v>2093</v>
      </c>
    </row>
    <row r="100" spans="7:9" x14ac:dyDescent="0.35">
      <c r="G100">
        <v>2097</v>
      </c>
      <c r="H100">
        <f t="shared" si="2"/>
        <v>2096</v>
      </c>
      <c r="I100" s="150" t="s">
        <v>449</v>
      </c>
    </row>
    <row r="101" spans="7:9" x14ac:dyDescent="0.35">
      <c r="G101">
        <v>2098</v>
      </c>
      <c r="H101">
        <f t="shared" si="2"/>
        <v>2097</v>
      </c>
      <c r="I101" s="150" t="str">
        <f t="shared" ref="I101" si="13">IF(AND(G101&gt;=2018,MOD(G101,3)=0),G101-2,"Invalid closing year")</f>
        <v>Invalid closing year</v>
      </c>
    </row>
    <row r="102" spans="7:9" x14ac:dyDescent="0.35">
      <c r="G102">
        <v>2099</v>
      </c>
      <c r="H102">
        <f t="shared" si="2"/>
        <v>2098</v>
      </c>
      <c r="I102" s="150">
        <f>G102-3</f>
        <v>2096</v>
      </c>
    </row>
    <row r="103" spans="7:9" x14ac:dyDescent="0.35">
      <c r="G103">
        <v>2100</v>
      </c>
      <c r="H103">
        <f t="shared" si="2"/>
        <v>2099</v>
      </c>
      <c r="I103" s="150" t="s">
        <v>449</v>
      </c>
    </row>
    <row r="104" spans="7:9" x14ac:dyDescent="0.35">
      <c r="I104" s="150"/>
    </row>
    <row r="105" spans="7:9" x14ac:dyDescent="0.35">
      <c r="I105" s="150"/>
    </row>
  </sheetData>
  <sheetProtection sheet="1" objects="1" scenarios="1" selectLockedCells="1" selectUnlockedCells="1"/>
  <mergeCells count="3">
    <mergeCell ref="A1:B1"/>
    <mergeCell ref="D1:E1"/>
    <mergeCell ref="H1:I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rgb="FFB381D9"/>
  </sheetPr>
  <dimension ref="A1:G14"/>
  <sheetViews>
    <sheetView workbookViewId="0"/>
  </sheetViews>
  <sheetFormatPr defaultColWidth="9.1796875" defaultRowHeight="12.5" x14ac:dyDescent="0.25"/>
  <cols>
    <col min="1" max="1" width="19.54296875" style="10" customWidth="1"/>
    <col min="2" max="2" width="9.1796875" style="130"/>
    <col min="3" max="5" width="9.1796875" style="10"/>
    <col min="6" max="7" width="9.81640625" style="10" customWidth="1"/>
    <col min="8" max="16384" width="9.1796875" style="10"/>
  </cols>
  <sheetData>
    <row r="1" spans="1:7" ht="29" x14ac:dyDescent="0.25">
      <c r="A1" s="129" t="s">
        <v>450</v>
      </c>
      <c r="B1" s="129" t="s">
        <v>451</v>
      </c>
      <c r="C1" s="129" t="s">
        <v>452</v>
      </c>
      <c r="D1" s="129" t="s">
        <v>453</v>
      </c>
      <c r="E1" s="129" t="s">
        <v>454</v>
      </c>
      <c r="F1" s="129" t="s">
        <v>455</v>
      </c>
      <c r="G1" s="129" t="s">
        <v>456</v>
      </c>
    </row>
    <row r="2" spans="1:7" x14ac:dyDescent="0.25">
      <c r="A2" s="131" t="s">
        <v>457</v>
      </c>
      <c r="B2" s="132" t="s">
        <v>458</v>
      </c>
      <c r="C2" s="132" t="s">
        <v>459</v>
      </c>
      <c r="D2" s="132">
        <v>999</v>
      </c>
      <c r="E2" s="132">
        <v>4</v>
      </c>
      <c r="F2" s="132" t="s">
        <v>460</v>
      </c>
      <c r="G2" s="132" t="s">
        <v>461</v>
      </c>
    </row>
    <row r="3" spans="1:7" x14ac:dyDescent="0.25">
      <c r="A3" s="133" t="s">
        <v>457</v>
      </c>
      <c r="B3" s="134" t="s">
        <v>462</v>
      </c>
      <c r="C3" s="134" t="s">
        <v>463</v>
      </c>
      <c r="D3" s="134">
        <v>999</v>
      </c>
      <c r="E3" s="134">
        <v>4</v>
      </c>
      <c r="F3" s="134" t="s">
        <v>460</v>
      </c>
      <c r="G3" s="134" t="s">
        <v>461</v>
      </c>
    </row>
    <row r="4" spans="1:7" x14ac:dyDescent="0.25">
      <c r="A4" s="135" t="s">
        <v>457</v>
      </c>
      <c r="B4" s="136" t="s">
        <v>464</v>
      </c>
      <c r="C4" s="136" t="s">
        <v>465</v>
      </c>
      <c r="D4" s="136">
        <v>999</v>
      </c>
      <c r="E4" s="136">
        <v>4</v>
      </c>
      <c r="F4" s="136" t="s">
        <v>460</v>
      </c>
      <c r="G4" s="136" t="s">
        <v>461</v>
      </c>
    </row>
    <row r="5" spans="1:7" x14ac:dyDescent="0.25">
      <c r="A5" s="133" t="s">
        <v>457</v>
      </c>
      <c r="B5" s="134" t="s">
        <v>466</v>
      </c>
      <c r="C5" s="134" t="s">
        <v>467</v>
      </c>
      <c r="D5" s="134">
        <v>999</v>
      </c>
      <c r="E5" s="134">
        <v>4</v>
      </c>
      <c r="F5" s="134" t="s">
        <v>460</v>
      </c>
      <c r="G5" s="134" t="s">
        <v>461</v>
      </c>
    </row>
    <row r="6" spans="1:7" x14ac:dyDescent="0.25">
      <c r="A6" s="135" t="s">
        <v>457</v>
      </c>
      <c r="B6" s="136" t="s">
        <v>468</v>
      </c>
      <c r="C6" s="136" t="s">
        <v>469</v>
      </c>
      <c r="D6" s="136">
        <v>999</v>
      </c>
      <c r="E6" s="136">
        <v>4</v>
      </c>
      <c r="F6" s="136" t="s">
        <v>460</v>
      </c>
      <c r="G6" s="136" t="s">
        <v>461</v>
      </c>
    </row>
    <row r="7" spans="1:7" x14ac:dyDescent="0.25">
      <c r="A7" s="133" t="s">
        <v>457</v>
      </c>
      <c r="B7" s="137" t="s">
        <v>470</v>
      </c>
      <c r="C7" s="134" t="s">
        <v>471</v>
      </c>
      <c r="D7" s="134">
        <v>999</v>
      </c>
      <c r="E7" s="134">
        <v>4</v>
      </c>
      <c r="F7" s="134" t="s">
        <v>460</v>
      </c>
      <c r="G7" s="134" t="s">
        <v>461</v>
      </c>
    </row>
    <row r="8" spans="1:7" x14ac:dyDescent="0.25">
      <c r="A8" s="135" t="s">
        <v>457</v>
      </c>
      <c r="B8" s="138" t="s">
        <v>472</v>
      </c>
      <c r="C8" s="136" t="s">
        <v>473</v>
      </c>
      <c r="D8" s="136">
        <v>999</v>
      </c>
      <c r="E8" s="136">
        <v>4</v>
      </c>
      <c r="F8" s="136" t="s">
        <v>460</v>
      </c>
      <c r="G8" s="136" t="s">
        <v>461</v>
      </c>
    </row>
    <row r="9" spans="1:7" x14ac:dyDescent="0.25">
      <c r="A9" s="133" t="s">
        <v>457</v>
      </c>
      <c r="B9" s="137" t="s">
        <v>474</v>
      </c>
      <c r="C9" s="134" t="s">
        <v>475</v>
      </c>
      <c r="D9" s="134">
        <v>999</v>
      </c>
      <c r="E9" s="134">
        <v>4</v>
      </c>
      <c r="F9" s="134" t="s">
        <v>460</v>
      </c>
      <c r="G9" s="134" t="s">
        <v>461</v>
      </c>
    </row>
    <row r="10" spans="1:7" x14ac:dyDescent="0.25">
      <c r="A10" s="135" t="s">
        <v>457</v>
      </c>
      <c r="B10" s="138" t="s">
        <v>476</v>
      </c>
      <c r="C10" s="136" t="s">
        <v>477</v>
      </c>
      <c r="D10" s="136">
        <v>999</v>
      </c>
      <c r="E10" s="136">
        <v>4</v>
      </c>
      <c r="F10" s="136" t="s">
        <v>460</v>
      </c>
      <c r="G10" s="136" t="s">
        <v>461</v>
      </c>
    </row>
    <row r="11" spans="1:7" x14ac:dyDescent="0.25">
      <c r="A11" s="133" t="s">
        <v>457</v>
      </c>
      <c r="B11" s="137" t="s">
        <v>478</v>
      </c>
      <c r="C11" s="134" t="s">
        <v>479</v>
      </c>
      <c r="D11" s="134">
        <v>999</v>
      </c>
      <c r="E11" s="134">
        <v>4</v>
      </c>
      <c r="F11" s="134" t="s">
        <v>460</v>
      </c>
      <c r="G11" s="134" t="s">
        <v>461</v>
      </c>
    </row>
    <row r="12" spans="1:7" x14ac:dyDescent="0.25">
      <c r="A12" s="135" t="s">
        <v>457</v>
      </c>
      <c r="B12" s="138" t="s">
        <v>480</v>
      </c>
      <c r="C12" s="136" t="s">
        <v>481</v>
      </c>
      <c r="D12" s="136">
        <v>999</v>
      </c>
      <c r="E12" s="136">
        <v>4</v>
      </c>
      <c r="F12" s="136" t="s">
        <v>460</v>
      </c>
      <c r="G12" s="136" t="s">
        <v>461</v>
      </c>
    </row>
    <row r="13" spans="1:7" x14ac:dyDescent="0.25">
      <c r="A13" s="139" t="s">
        <v>457</v>
      </c>
      <c r="B13" s="140" t="s">
        <v>482</v>
      </c>
      <c r="C13" s="141" t="s">
        <v>483</v>
      </c>
      <c r="D13" s="141">
        <v>1</v>
      </c>
      <c r="E13" s="141">
        <v>4</v>
      </c>
      <c r="F13" s="141" t="s">
        <v>460</v>
      </c>
      <c r="G13" s="141" t="s">
        <v>461</v>
      </c>
    </row>
    <row r="14" spans="1:7" x14ac:dyDescent="0.25">
      <c r="A14" s="135" t="s">
        <v>457</v>
      </c>
      <c r="B14" s="138" t="s">
        <v>484</v>
      </c>
      <c r="C14" s="136" t="s">
        <v>485</v>
      </c>
      <c r="D14" s="136">
        <v>1</v>
      </c>
      <c r="E14" s="136">
        <v>999</v>
      </c>
      <c r="F14" s="136" t="s">
        <v>460</v>
      </c>
      <c r="G14" s="136" t="s">
        <v>461</v>
      </c>
    </row>
  </sheetData>
  <sheetProtection sheet="1" objects="1" scenarios="1" selectLockedCells="1" selectUnlockedCells="1"/>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E3BDB-FCCF-4AE7-838A-24E029AE83E4}">
  <sheetPr codeName="Sheet6">
    <tabColor rgb="FFB381D9"/>
  </sheetPr>
  <dimension ref="A1:F4"/>
  <sheetViews>
    <sheetView workbookViewId="0"/>
  </sheetViews>
  <sheetFormatPr defaultColWidth="8.7265625" defaultRowHeight="14.5" x14ac:dyDescent="0.35"/>
  <cols>
    <col min="1" max="1" width="8.7265625" style="159"/>
    <col min="2" max="2" width="25.81640625" style="155" bestFit="1" customWidth="1"/>
    <col min="3" max="3" width="45.81640625" style="155" bestFit="1" customWidth="1"/>
    <col min="4" max="4" width="15.7265625" style="155" bestFit="1" customWidth="1"/>
    <col min="5" max="5" width="8.81640625" style="155" bestFit="1" customWidth="1"/>
    <col min="6" max="6" width="11.81640625" style="155" bestFit="1" customWidth="1"/>
    <col min="7" max="16384" width="8.7265625" style="159"/>
  </cols>
  <sheetData>
    <row r="1" spans="1:6" x14ac:dyDescent="0.35">
      <c r="A1" s="250" t="s">
        <v>280</v>
      </c>
      <c r="B1" s="250" t="s">
        <v>486</v>
      </c>
      <c r="C1" s="250" t="s">
        <v>487</v>
      </c>
      <c r="D1" s="250" t="s">
        <v>488</v>
      </c>
      <c r="E1" s="250" t="s">
        <v>489</v>
      </c>
      <c r="F1" s="250" t="s">
        <v>490</v>
      </c>
    </row>
    <row r="2" spans="1:6" x14ac:dyDescent="0.35">
      <c r="A2" s="165" t="s">
        <v>491</v>
      </c>
      <c r="B2" s="251" t="s">
        <v>457</v>
      </c>
      <c r="C2" s="252" t="s">
        <v>461</v>
      </c>
      <c r="D2" s="252" t="s">
        <v>483</v>
      </c>
      <c r="E2" s="155">
        <v>1</v>
      </c>
      <c r="F2" s="155">
        <v>4</v>
      </c>
    </row>
    <row r="3" spans="1:6" x14ac:dyDescent="0.35">
      <c r="A3" s="227" t="s">
        <v>491</v>
      </c>
      <c r="B3" s="227" t="s">
        <v>492</v>
      </c>
      <c r="C3" s="227" t="s">
        <v>493</v>
      </c>
      <c r="D3" s="227" t="s">
        <v>465</v>
      </c>
      <c r="E3" s="227">
        <v>999</v>
      </c>
      <c r="F3" s="227">
        <v>1</v>
      </c>
    </row>
    <row r="4" spans="1:6" x14ac:dyDescent="0.35">
      <c r="A4" s="165"/>
    </row>
  </sheetData>
  <sheetProtection sheet="1" objects="1" scenarios="1" selectLockedCells="1" selectUnlockedCells="1"/>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4B9CE-8184-4CEE-9725-EE26E2FC1956}">
  <sheetPr codeName="Sheet8">
    <tabColor rgb="FFB381D9"/>
  </sheetPr>
  <dimension ref="A1:F25"/>
  <sheetViews>
    <sheetView workbookViewId="0"/>
  </sheetViews>
  <sheetFormatPr defaultRowHeight="14.5" x14ac:dyDescent="0.35"/>
  <cols>
    <col min="2" max="2" width="42.81640625" customWidth="1"/>
    <col min="3" max="3" width="10.54296875" bestFit="1" customWidth="1"/>
    <col min="4" max="4" width="15" bestFit="1" customWidth="1"/>
    <col min="5" max="5" width="8.453125" bestFit="1" customWidth="1"/>
    <col min="6" max="6" width="11.26953125" bestFit="1" customWidth="1"/>
  </cols>
  <sheetData>
    <row r="1" spans="1:6" x14ac:dyDescent="0.35">
      <c r="A1" s="250" t="s">
        <v>280</v>
      </c>
      <c r="B1" s="250" t="s">
        <v>486</v>
      </c>
      <c r="C1" s="250" t="s">
        <v>487</v>
      </c>
      <c r="D1" s="250" t="s">
        <v>488</v>
      </c>
      <c r="E1" s="250" t="s">
        <v>489</v>
      </c>
      <c r="F1" s="250" t="s">
        <v>490</v>
      </c>
    </row>
    <row r="2" spans="1:6" x14ac:dyDescent="0.35">
      <c r="A2" s="165" t="s">
        <v>491</v>
      </c>
      <c r="B2" s="251" t="s">
        <v>457</v>
      </c>
      <c r="C2" s="252" t="s">
        <v>461</v>
      </c>
      <c r="D2" s="252" t="s">
        <v>485</v>
      </c>
      <c r="E2" s="155">
        <v>1</v>
      </c>
      <c r="F2" s="155">
        <v>4</v>
      </c>
    </row>
    <row r="3" spans="1:6" x14ac:dyDescent="0.35">
      <c r="A3" s="155" t="s">
        <v>491</v>
      </c>
      <c r="B3" s="251" t="s">
        <v>492</v>
      </c>
      <c r="C3" s="252" t="s">
        <v>494</v>
      </c>
      <c r="D3" s="252" t="s">
        <v>495</v>
      </c>
      <c r="E3" s="155">
        <v>999</v>
      </c>
      <c r="F3" s="155">
        <v>1</v>
      </c>
    </row>
    <row r="4" spans="1:6" x14ac:dyDescent="0.35">
      <c r="A4" s="155" t="s">
        <v>491</v>
      </c>
      <c r="B4" s="251" t="s">
        <v>492</v>
      </c>
      <c r="C4" s="252" t="s">
        <v>496</v>
      </c>
      <c r="D4" s="252" t="s">
        <v>497</v>
      </c>
      <c r="E4" s="155">
        <v>999</v>
      </c>
      <c r="F4" s="155">
        <v>1</v>
      </c>
    </row>
    <row r="5" spans="1:6" x14ac:dyDescent="0.35">
      <c r="A5" s="155" t="s">
        <v>491</v>
      </c>
      <c r="B5" s="251" t="s">
        <v>492</v>
      </c>
      <c r="C5" s="252" t="s">
        <v>498</v>
      </c>
      <c r="D5" s="252" t="s">
        <v>459</v>
      </c>
      <c r="E5" s="155">
        <v>999</v>
      </c>
      <c r="F5" s="155">
        <v>1</v>
      </c>
    </row>
    <row r="6" spans="1:6" x14ac:dyDescent="0.35">
      <c r="A6" s="155" t="s">
        <v>491</v>
      </c>
      <c r="B6" s="251" t="s">
        <v>492</v>
      </c>
      <c r="C6" s="252" t="s">
        <v>499</v>
      </c>
      <c r="D6" s="252" t="s">
        <v>500</v>
      </c>
      <c r="E6" s="155">
        <v>999</v>
      </c>
      <c r="F6" s="155">
        <v>1</v>
      </c>
    </row>
    <row r="7" spans="1:6" x14ac:dyDescent="0.35">
      <c r="A7" s="155" t="s">
        <v>491</v>
      </c>
      <c r="B7" s="251" t="s">
        <v>492</v>
      </c>
      <c r="C7" s="252" t="s">
        <v>501</v>
      </c>
      <c r="D7" s="252" t="s">
        <v>502</v>
      </c>
      <c r="E7" s="155">
        <v>999</v>
      </c>
      <c r="F7" s="155">
        <v>1</v>
      </c>
    </row>
    <row r="8" spans="1:6" x14ac:dyDescent="0.35">
      <c r="A8" s="155" t="s">
        <v>491</v>
      </c>
      <c r="B8" s="251" t="s">
        <v>492</v>
      </c>
      <c r="C8" s="252" t="s">
        <v>503</v>
      </c>
      <c r="D8" s="252" t="s">
        <v>504</v>
      </c>
      <c r="E8" s="155">
        <v>999</v>
      </c>
      <c r="F8" s="155">
        <v>1</v>
      </c>
    </row>
    <row r="9" spans="1:6" x14ac:dyDescent="0.35">
      <c r="A9" s="155" t="s">
        <v>491</v>
      </c>
      <c r="B9" s="251" t="s">
        <v>492</v>
      </c>
      <c r="C9" s="252" t="s">
        <v>505</v>
      </c>
      <c r="D9" s="252" t="s">
        <v>506</v>
      </c>
      <c r="E9" s="155">
        <v>999</v>
      </c>
      <c r="F9" s="155">
        <v>1</v>
      </c>
    </row>
    <row r="10" spans="1:6" x14ac:dyDescent="0.35">
      <c r="A10" s="155" t="s">
        <v>491</v>
      </c>
      <c r="B10" s="251" t="s">
        <v>492</v>
      </c>
      <c r="C10" s="252" t="s">
        <v>507</v>
      </c>
      <c r="D10" s="252" t="s">
        <v>508</v>
      </c>
      <c r="E10" s="155">
        <v>999</v>
      </c>
      <c r="F10" s="155">
        <v>1</v>
      </c>
    </row>
    <row r="11" spans="1:6" x14ac:dyDescent="0.35">
      <c r="A11" s="155" t="s">
        <v>491</v>
      </c>
      <c r="B11" s="251" t="s">
        <v>492</v>
      </c>
      <c r="C11" s="252" t="s">
        <v>509</v>
      </c>
      <c r="D11" s="252" t="s">
        <v>510</v>
      </c>
      <c r="E11" s="155">
        <v>999</v>
      </c>
      <c r="F11" s="155">
        <v>1</v>
      </c>
    </row>
    <row r="12" spans="1:6" x14ac:dyDescent="0.35">
      <c r="A12" s="155" t="s">
        <v>491</v>
      </c>
      <c r="B12" s="251" t="s">
        <v>492</v>
      </c>
      <c r="C12" s="252" t="s">
        <v>511</v>
      </c>
      <c r="D12" s="252" t="s">
        <v>463</v>
      </c>
      <c r="E12" s="155">
        <v>999</v>
      </c>
      <c r="F12" s="155">
        <v>1</v>
      </c>
    </row>
    <row r="13" spans="1:6" x14ac:dyDescent="0.35">
      <c r="A13" s="155" t="s">
        <v>491</v>
      </c>
      <c r="B13" s="251" t="s">
        <v>492</v>
      </c>
      <c r="C13" s="252" t="s">
        <v>512</v>
      </c>
      <c r="D13" s="252" t="s">
        <v>513</v>
      </c>
      <c r="E13" s="155">
        <v>999</v>
      </c>
      <c r="F13" s="155">
        <v>1</v>
      </c>
    </row>
    <row r="14" spans="1:6" x14ac:dyDescent="0.35">
      <c r="A14" s="155" t="s">
        <v>491</v>
      </c>
      <c r="B14" s="251" t="s">
        <v>492</v>
      </c>
      <c r="C14" s="252" t="s">
        <v>514</v>
      </c>
      <c r="D14" s="252" t="s">
        <v>514</v>
      </c>
      <c r="E14" s="155">
        <v>999</v>
      </c>
      <c r="F14" s="155">
        <v>999</v>
      </c>
    </row>
    <row r="15" spans="1:6" x14ac:dyDescent="0.35">
      <c r="A15" s="155" t="s">
        <v>491</v>
      </c>
      <c r="B15" s="251" t="s">
        <v>492</v>
      </c>
      <c r="C15" s="252" t="s">
        <v>458</v>
      </c>
      <c r="D15" s="252" t="s">
        <v>515</v>
      </c>
      <c r="E15" s="155">
        <v>999</v>
      </c>
      <c r="F15" s="155">
        <v>1</v>
      </c>
    </row>
    <row r="16" spans="1:6" x14ac:dyDescent="0.35">
      <c r="A16" s="155" t="s">
        <v>491</v>
      </c>
      <c r="B16" s="251" t="s">
        <v>492</v>
      </c>
      <c r="C16" s="252" t="s">
        <v>516</v>
      </c>
      <c r="D16" s="252" t="s">
        <v>517</v>
      </c>
      <c r="E16" s="155">
        <v>999</v>
      </c>
      <c r="F16" s="155">
        <v>1</v>
      </c>
    </row>
    <row r="17" spans="1:6" x14ac:dyDescent="0.35">
      <c r="A17" s="155" t="s">
        <v>491</v>
      </c>
      <c r="B17" s="251" t="s">
        <v>492</v>
      </c>
      <c r="C17" s="252" t="s">
        <v>518</v>
      </c>
      <c r="D17" s="252" t="s">
        <v>519</v>
      </c>
      <c r="E17" s="155">
        <v>999</v>
      </c>
      <c r="F17" s="155">
        <v>1</v>
      </c>
    </row>
    <row r="18" spans="1:6" x14ac:dyDescent="0.35">
      <c r="A18" s="155" t="s">
        <v>491</v>
      </c>
      <c r="B18" s="251" t="s">
        <v>492</v>
      </c>
      <c r="C18" s="252" t="s">
        <v>520</v>
      </c>
      <c r="D18" s="252" t="s">
        <v>521</v>
      </c>
      <c r="E18" s="155">
        <v>999</v>
      </c>
      <c r="F18" s="155">
        <v>1</v>
      </c>
    </row>
    <row r="19" spans="1:6" x14ac:dyDescent="0.35">
      <c r="A19" s="155" t="s">
        <v>491</v>
      </c>
      <c r="B19" s="251" t="s">
        <v>492</v>
      </c>
      <c r="C19" s="252" t="s">
        <v>522</v>
      </c>
      <c r="D19" s="252" t="s">
        <v>523</v>
      </c>
      <c r="E19" s="155">
        <v>999</v>
      </c>
      <c r="F19" s="155">
        <v>1</v>
      </c>
    </row>
    <row r="20" spans="1:6" x14ac:dyDescent="0.35">
      <c r="A20" s="155" t="s">
        <v>491</v>
      </c>
      <c r="B20" s="251" t="s">
        <v>492</v>
      </c>
      <c r="C20" s="252" t="s">
        <v>524</v>
      </c>
      <c r="D20" s="252" t="s">
        <v>525</v>
      </c>
      <c r="E20" s="155">
        <v>999</v>
      </c>
      <c r="F20" s="155">
        <v>1</v>
      </c>
    </row>
    <row r="21" spans="1:6" x14ac:dyDescent="0.35">
      <c r="A21" s="155" t="s">
        <v>491</v>
      </c>
      <c r="B21" s="251" t="s">
        <v>492</v>
      </c>
      <c r="C21" s="252" t="s">
        <v>526</v>
      </c>
      <c r="D21" s="252" t="s">
        <v>527</v>
      </c>
      <c r="E21" s="155">
        <v>999</v>
      </c>
      <c r="F21" s="155">
        <v>1</v>
      </c>
    </row>
    <row r="22" spans="1:6" x14ac:dyDescent="0.35">
      <c r="A22" s="155" t="s">
        <v>491</v>
      </c>
      <c r="B22" s="251" t="s">
        <v>492</v>
      </c>
      <c r="C22" s="252" t="s">
        <v>462</v>
      </c>
      <c r="D22" s="252" t="s">
        <v>528</v>
      </c>
      <c r="E22" s="155">
        <v>999</v>
      </c>
      <c r="F22" s="155">
        <v>1</v>
      </c>
    </row>
    <row r="23" spans="1:6" x14ac:dyDescent="0.35">
      <c r="A23" s="155" t="s">
        <v>491</v>
      </c>
      <c r="B23" s="251" t="s">
        <v>492</v>
      </c>
      <c r="C23" s="252" t="s">
        <v>529</v>
      </c>
      <c r="D23" s="252" t="s">
        <v>530</v>
      </c>
      <c r="E23" s="155">
        <v>999</v>
      </c>
      <c r="F23" s="155">
        <v>1</v>
      </c>
    </row>
    <row r="24" spans="1:6" x14ac:dyDescent="0.35">
      <c r="A24" s="155" t="s">
        <v>491</v>
      </c>
      <c r="B24" s="251" t="s">
        <v>492</v>
      </c>
      <c r="C24" s="252" t="s">
        <v>531</v>
      </c>
      <c r="D24" s="252" t="s">
        <v>532</v>
      </c>
      <c r="E24" s="155">
        <v>999</v>
      </c>
      <c r="F24" s="155">
        <v>1</v>
      </c>
    </row>
    <row r="25" spans="1:6" x14ac:dyDescent="0.35">
      <c r="A25" s="423" t="s">
        <v>491</v>
      </c>
      <c r="B25" s="227" t="s">
        <v>492</v>
      </c>
      <c r="C25" s="424" t="s">
        <v>464</v>
      </c>
      <c r="D25" s="424" t="s">
        <v>465</v>
      </c>
      <c r="E25" s="423">
        <v>999</v>
      </c>
      <c r="F25" s="423">
        <v>1</v>
      </c>
    </row>
  </sheetData>
  <sheetProtection sheet="1" objects="1" scenarios="1" selectLockedCells="1" selectUnlockedCells="1"/>
  <phoneticPr fontId="55"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rgb="FFB381D9"/>
  </sheetPr>
  <dimension ref="A1:M63"/>
  <sheetViews>
    <sheetView zoomScaleNormal="100" workbookViewId="0"/>
  </sheetViews>
  <sheetFormatPr defaultColWidth="8.7265625" defaultRowHeight="14.5" x14ac:dyDescent="0.35"/>
  <cols>
    <col min="1" max="1" width="8.7265625" style="159" customWidth="1"/>
    <col min="2" max="2" width="28.81640625" style="166" customWidth="1"/>
    <col min="3" max="3" width="54.26953125" style="159" customWidth="1"/>
    <col min="4" max="4" width="9.81640625" style="159" customWidth="1"/>
    <col min="5" max="5" width="11.1796875" style="159" customWidth="1"/>
    <col min="6" max="6" width="10.1796875" style="159" customWidth="1"/>
    <col min="7" max="7" width="9.54296875" style="159" customWidth="1"/>
    <col min="8" max="8" width="9.81640625" style="159" customWidth="1"/>
    <col min="9" max="9" width="10.7265625" style="159" customWidth="1"/>
    <col min="10" max="10" width="9.81640625" style="159" customWidth="1"/>
    <col min="11" max="12" width="11.1796875" style="159" customWidth="1"/>
    <col min="13" max="13" width="98.54296875" style="159" customWidth="1"/>
    <col min="14" max="16384" width="8.7265625" style="159"/>
  </cols>
  <sheetData>
    <row r="1" spans="1:13" s="155" customFormat="1" ht="76" customHeight="1" thickBot="1" x14ac:dyDescent="0.4">
      <c r="A1" s="154" t="s">
        <v>280</v>
      </c>
      <c r="B1" s="154" t="s">
        <v>450</v>
      </c>
      <c r="C1" s="154" t="s">
        <v>533</v>
      </c>
      <c r="D1" s="154" t="s">
        <v>534</v>
      </c>
      <c r="E1" s="154" t="s">
        <v>535</v>
      </c>
      <c r="F1" s="154" t="s">
        <v>536</v>
      </c>
      <c r="G1" s="154" t="s">
        <v>537</v>
      </c>
      <c r="H1" s="154" t="s">
        <v>538</v>
      </c>
      <c r="I1" s="154" t="s">
        <v>539</v>
      </c>
      <c r="J1" s="154" t="s">
        <v>540</v>
      </c>
      <c r="K1" s="154" t="s">
        <v>541</v>
      </c>
      <c r="L1" s="154" t="s">
        <v>542</v>
      </c>
      <c r="M1" s="154" t="s">
        <v>543</v>
      </c>
    </row>
    <row r="2" spans="1:13" ht="14.5" customHeight="1" x14ac:dyDescent="0.35">
      <c r="A2" s="156" t="s">
        <v>491</v>
      </c>
      <c r="B2" s="218" t="s">
        <v>457</v>
      </c>
      <c r="C2" s="211" t="s">
        <v>544</v>
      </c>
      <c r="D2" s="210" t="s">
        <v>458</v>
      </c>
      <c r="E2" s="210" t="s">
        <v>545</v>
      </c>
      <c r="F2" s="161">
        <v>999</v>
      </c>
      <c r="G2" s="161">
        <v>12</v>
      </c>
      <c r="H2" s="157" t="s">
        <v>546</v>
      </c>
      <c r="I2" s="158">
        <v>0.1</v>
      </c>
      <c r="J2" s="215" t="s">
        <v>547</v>
      </c>
      <c r="K2" s="215" t="s">
        <v>408</v>
      </c>
      <c r="L2" s="157">
        <v>3</v>
      </c>
      <c r="M2" s="216" t="s">
        <v>548</v>
      </c>
    </row>
    <row r="3" spans="1:13" ht="14.5" customHeight="1" x14ac:dyDescent="0.35">
      <c r="A3" s="160" t="s">
        <v>491</v>
      </c>
      <c r="B3" s="218" t="s">
        <v>457</v>
      </c>
      <c r="C3" s="212" t="s">
        <v>549</v>
      </c>
      <c r="D3" s="213" t="s">
        <v>462</v>
      </c>
      <c r="E3" s="213" t="s">
        <v>550</v>
      </c>
      <c r="F3" s="161">
        <v>999</v>
      </c>
      <c r="G3" s="161">
        <v>12</v>
      </c>
      <c r="H3" s="214" t="s">
        <v>546</v>
      </c>
      <c r="I3" s="162">
        <v>0.1</v>
      </c>
      <c r="J3" s="214" t="s">
        <v>547</v>
      </c>
      <c r="K3" s="163" t="s">
        <v>408</v>
      </c>
      <c r="L3" s="163">
        <v>3</v>
      </c>
      <c r="M3" s="219" t="s">
        <v>548</v>
      </c>
    </row>
    <row r="4" spans="1:13" ht="14.5" customHeight="1" x14ac:dyDescent="0.35">
      <c r="A4" s="160" t="s">
        <v>491</v>
      </c>
      <c r="B4" s="218" t="s">
        <v>457</v>
      </c>
      <c r="C4" s="212" t="s">
        <v>551</v>
      </c>
      <c r="D4" s="213" t="s">
        <v>464</v>
      </c>
      <c r="E4" s="213" t="s">
        <v>552</v>
      </c>
      <c r="F4" s="161">
        <v>999</v>
      </c>
      <c r="G4" s="161">
        <v>12</v>
      </c>
      <c r="H4" s="214" t="s">
        <v>546</v>
      </c>
      <c r="I4" s="162">
        <v>0.1</v>
      </c>
      <c r="J4" s="214" t="s">
        <v>547</v>
      </c>
      <c r="K4" s="163" t="s">
        <v>408</v>
      </c>
      <c r="L4" s="163">
        <v>3</v>
      </c>
      <c r="M4" s="219" t="s">
        <v>548</v>
      </c>
    </row>
    <row r="5" spans="1:13" ht="14.5" customHeight="1" x14ac:dyDescent="0.35">
      <c r="A5" s="160" t="s">
        <v>491</v>
      </c>
      <c r="B5" s="218" t="s">
        <v>457</v>
      </c>
      <c r="C5" s="212" t="s">
        <v>553</v>
      </c>
      <c r="D5" s="213" t="s">
        <v>466</v>
      </c>
      <c r="E5" s="213" t="s">
        <v>554</v>
      </c>
      <c r="F5" s="161">
        <v>999</v>
      </c>
      <c r="G5" s="161">
        <v>12</v>
      </c>
      <c r="H5" s="214" t="s">
        <v>546</v>
      </c>
      <c r="I5" s="162">
        <v>0.1</v>
      </c>
      <c r="J5" s="214" t="s">
        <v>547</v>
      </c>
      <c r="K5" s="163" t="s">
        <v>408</v>
      </c>
      <c r="L5" s="163">
        <v>3</v>
      </c>
      <c r="M5" s="219" t="s">
        <v>548</v>
      </c>
    </row>
    <row r="6" spans="1:13" ht="14.5" customHeight="1" x14ac:dyDescent="0.35">
      <c r="A6" s="160" t="s">
        <v>491</v>
      </c>
      <c r="B6" s="218" t="s">
        <v>457</v>
      </c>
      <c r="C6" s="212" t="s">
        <v>555</v>
      </c>
      <c r="D6" s="213" t="s">
        <v>468</v>
      </c>
      <c r="E6" s="213" t="s">
        <v>556</v>
      </c>
      <c r="F6" s="161">
        <v>4</v>
      </c>
      <c r="G6" s="161">
        <v>12</v>
      </c>
      <c r="H6" s="214" t="s">
        <v>546</v>
      </c>
      <c r="I6" s="162">
        <v>0.1</v>
      </c>
      <c r="J6" s="214" t="s">
        <v>547</v>
      </c>
      <c r="K6" s="163" t="s">
        <v>408</v>
      </c>
      <c r="L6" s="163">
        <v>3</v>
      </c>
      <c r="M6" s="219" t="s">
        <v>548</v>
      </c>
    </row>
    <row r="7" spans="1:13" ht="14.5" customHeight="1" x14ac:dyDescent="0.35">
      <c r="A7" s="160" t="s">
        <v>491</v>
      </c>
      <c r="B7" s="218" t="s">
        <v>457</v>
      </c>
      <c r="C7" s="212" t="s">
        <v>557</v>
      </c>
      <c r="D7" s="213" t="s">
        <v>472</v>
      </c>
      <c r="E7" s="213" t="s">
        <v>558</v>
      </c>
      <c r="F7" s="161">
        <v>3</v>
      </c>
      <c r="G7" s="161">
        <v>12</v>
      </c>
      <c r="H7" s="214" t="s">
        <v>546</v>
      </c>
      <c r="I7" s="162">
        <v>0.1</v>
      </c>
      <c r="J7" s="214" t="s">
        <v>547</v>
      </c>
      <c r="K7" s="163" t="s">
        <v>408</v>
      </c>
      <c r="L7" s="163">
        <v>3</v>
      </c>
      <c r="M7" s="219" t="s">
        <v>548</v>
      </c>
    </row>
    <row r="8" spans="1:13" ht="14.5" customHeight="1" x14ac:dyDescent="0.35">
      <c r="A8" s="160" t="s">
        <v>491</v>
      </c>
      <c r="B8" s="218" t="s">
        <v>457</v>
      </c>
      <c r="C8" s="212" t="s">
        <v>559</v>
      </c>
      <c r="D8" s="213" t="s">
        <v>476</v>
      </c>
      <c r="E8" s="213" t="s">
        <v>560</v>
      </c>
      <c r="F8" s="161">
        <v>4</v>
      </c>
      <c r="G8" s="161">
        <v>12</v>
      </c>
      <c r="H8" s="214" t="s">
        <v>546</v>
      </c>
      <c r="I8" s="162">
        <v>0.1</v>
      </c>
      <c r="J8" s="214" t="s">
        <v>547</v>
      </c>
      <c r="K8" s="163" t="s">
        <v>408</v>
      </c>
      <c r="L8" s="163">
        <v>3</v>
      </c>
      <c r="M8" s="219" t="s">
        <v>548</v>
      </c>
    </row>
    <row r="9" spans="1:13" ht="14.5" customHeight="1" x14ac:dyDescent="0.35">
      <c r="A9" s="160" t="s">
        <v>491</v>
      </c>
      <c r="B9" s="218" t="s">
        <v>457</v>
      </c>
      <c r="C9" s="212" t="s">
        <v>561</v>
      </c>
      <c r="D9" s="213" t="s">
        <v>480</v>
      </c>
      <c r="E9" s="213" t="s">
        <v>562</v>
      </c>
      <c r="F9" s="161">
        <v>999</v>
      </c>
      <c r="G9" s="161">
        <v>12</v>
      </c>
      <c r="H9" s="214" t="s">
        <v>546</v>
      </c>
      <c r="I9" s="162">
        <v>0.1</v>
      </c>
      <c r="J9" s="214" t="s">
        <v>547</v>
      </c>
      <c r="K9" s="163" t="s">
        <v>408</v>
      </c>
      <c r="L9" s="163">
        <v>3</v>
      </c>
      <c r="M9" s="219" t="s">
        <v>548</v>
      </c>
    </row>
    <row r="10" spans="1:13" ht="14.5" customHeight="1" thickBot="1" x14ac:dyDescent="0.4">
      <c r="A10" s="220" t="s">
        <v>491</v>
      </c>
      <c r="B10" s="221" t="s">
        <v>457</v>
      </c>
      <c r="C10" s="222" t="s">
        <v>563</v>
      </c>
      <c r="D10" s="223" t="s">
        <v>482</v>
      </c>
      <c r="E10" s="223" t="s">
        <v>564</v>
      </c>
      <c r="F10" s="224">
        <v>999</v>
      </c>
      <c r="G10" s="161">
        <v>12</v>
      </c>
      <c r="H10" s="225" t="s">
        <v>546</v>
      </c>
      <c r="I10" s="226">
        <v>0.1</v>
      </c>
      <c r="J10" s="225" t="s">
        <v>547</v>
      </c>
      <c r="K10" s="225" t="s">
        <v>408</v>
      </c>
      <c r="L10" s="225">
        <v>3</v>
      </c>
      <c r="M10" s="219" t="s">
        <v>548</v>
      </c>
    </row>
    <row r="11" spans="1:13" ht="14.5" customHeight="1" thickBot="1" x14ac:dyDescent="0.4">
      <c r="A11" s="232" t="s">
        <v>491</v>
      </c>
      <c r="B11" s="233" t="s">
        <v>457</v>
      </c>
      <c r="C11" s="234" t="s">
        <v>565</v>
      </c>
      <c r="D11" s="235" t="s">
        <v>566</v>
      </c>
      <c r="E11" s="235" t="s">
        <v>485</v>
      </c>
      <c r="F11" s="236">
        <v>999</v>
      </c>
      <c r="G11" s="236">
        <v>12</v>
      </c>
      <c r="H11" s="237" t="s">
        <v>546</v>
      </c>
      <c r="I11" s="238">
        <v>0.1</v>
      </c>
      <c r="J11" s="237" t="s">
        <v>547</v>
      </c>
      <c r="K11" s="239" t="s">
        <v>408</v>
      </c>
      <c r="L11" s="239">
        <v>3</v>
      </c>
      <c r="M11" s="240" t="s">
        <v>567</v>
      </c>
    </row>
    <row r="12" spans="1:13" ht="14.5" customHeight="1" thickBot="1" x14ac:dyDescent="0.4">
      <c r="A12" s="156" t="s">
        <v>491</v>
      </c>
      <c r="B12" s="218" t="s">
        <v>457</v>
      </c>
      <c r="C12" s="211" t="s">
        <v>544</v>
      </c>
      <c r="D12" s="210" t="s">
        <v>458</v>
      </c>
      <c r="E12" s="210" t="s">
        <v>545</v>
      </c>
      <c r="F12" s="161">
        <v>999</v>
      </c>
      <c r="G12" s="161">
        <v>12</v>
      </c>
      <c r="H12" s="157" t="s">
        <v>568</v>
      </c>
      <c r="I12" s="158">
        <v>0.1</v>
      </c>
      <c r="J12" s="215" t="s">
        <v>408</v>
      </c>
      <c r="K12" s="215" t="s">
        <v>408</v>
      </c>
      <c r="L12" s="157">
        <v>3</v>
      </c>
      <c r="M12" s="216" t="s">
        <v>569</v>
      </c>
    </row>
    <row r="13" spans="1:13" ht="14.5" customHeight="1" thickBot="1" x14ac:dyDescent="0.4">
      <c r="A13" s="160" t="s">
        <v>491</v>
      </c>
      <c r="B13" s="218" t="s">
        <v>457</v>
      </c>
      <c r="C13" s="212" t="s">
        <v>549</v>
      </c>
      <c r="D13" s="213" t="s">
        <v>462</v>
      </c>
      <c r="E13" s="213" t="s">
        <v>550</v>
      </c>
      <c r="F13" s="161">
        <v>999</v>
      </c>
      <c r="G13" s="161">
        <v>12</v>
      </c>
      <c r="H13" s="157" t="s">
        <v>568</v>
      </c>
      <c r="I13" s="162">
        <v>0.1</v>
      </c>
      <c r="J13" s="214" t="s">
        <v>408</v>
      </c>
      <c r="K13" s="163" t="s">
        <v>408</v>
      </c>
      <c r="L13" s="163">
        <v>3</v>
      </c>
      <c r="M13" s="164" t="s">
        <v>569</v>
      </c>
    </row>
    <row r="14" spans="1:13" ht="14.5" customHeight="1" thickBot="1" x14ac:dyDescent="0.4">
      <c r="A14" s="160" t="s">
        <v>491</v>
      </c>
      <c r="B14" s="218" t="s">
        <v>457</v>
      </c>
      <c r="C14" s="212" t="s">
        <v>551</v>
      </c>
      <c r="D14" s="213" t="s">
        <v>464</v>
      </c>
      <c r="E14" s="213" t="s">
        <v>552</v>
      </c>
      <c r="F14" s="161">
        <v>999</v>
      </c>
      <c r="G14" s="161">
        <v>12</v>
      </c>
      <c r="H14" s="157" t="s">
        <v>568</v>
      </c>
      <c r="I14" s="162">
        <v>0.1</v>
      </c>
      <c r="J14" s="214" t="s">
        <v>408</v>
      </c>
      <c r="K14" s="163" t="s">
        <v>408</v>
      </c>
      <c r="L14" s="163">
        <v>3</v>
      </c>
      <c r="M14" s="219" t="s">
        <v>569</v>
      </c>
    </row>
    <row r="15" spans="1:13" ht="14.5" customHeight="1" thickBot="1" x14ac:dyDescent="0.4">
      <c r="A15" s="160" t="s">
        <v>491</v>
      </c>
      <c r="B15" s="218" t="s">
        <v>457</v>
      </c>
      <c r="C15" s="212" t="s">
        <v>553</v>
      </c>
      <c r="D15" s="213" t="s">
        <v>466</v>
      </c>
      <c r="E15" s="213" t="s">
        <v>554</v>
      </c>
      <c r="F15" s="161">
        <v>999</v>
      </c>
      <c r="G15" s="161">
        <v>12</v>
      </c>
      <c r="H15" s="157" t="s">
        <v>568</v>
      </c>
      <c r="I15" s="162">
        <v>0.1</v>
      </c>
      <c r="J15" s="214" t="s">
        <v>408</v>
      </c>
      <c r="K15" s="163" t="s">
        <v>408</v>
      </c>
      <c r="L15" s="163">
        <v>3</v>
      </c>
      <c r="M15" s="164" t="s">
        <v>569</v>
      </c>
    </row>
    <row r="16" spans="1:13" ht="14.5" customHeight="1" thickBot="1" x14ac:dyDescent="0.4">
      <c r="A16" s="160" t="s">
        <v>491</v>
      </c>
      <c r="B16" s="218" t="s">
        <v>457</v>
      </c>
      <c r="C16" s="212" t="s">
        <v>555</v>
      </c>
      <c r="D16" s="213" t="s">
        <v>468</v>
      </c>
      <c r="E16" s="213" t="s">
        <v>556</v>
      </c>
      <c r="F16" s="161">
        <v>4</v>
      </c>
      <c r="G16" s="161">
        <v>12</v>
      </c>
      <c r="H16" s="157" t="s">
        <v>568</v>
      </c>
      <c r="I16" s="162">
        <v>0.1</v>
      </c>
      <c r="J16" s="214" t="s">
        <v>408</v>
      </c>
      <c r="K16" s="163" t="s">
        <v>408</v>
      </c>
      <c r="L16" s="163">
        <v>3</v>
      </c>
      <c r="M16" s="219" t="s">
        <v>569</v>
      </c>
    </row>
    <row r="17" spans="1:13" ht="14.5" customHeight="1" thickBot="1" x14ac:dyDescent="0.4">
      <c r="A17" s="160" t="s">
        <v>491</v>
      </c>
      <c r="B17" s="218" t="s">
        <v>457</v>
      </c>
      <c r="C17" s="212" t="s">
        <v>557</v>
      </c>
      <c r="D17" s="213" t="s">
        <v>472</v>
      </c>
      <c r="E17" s="213" t="s">
        <v>558</v>
      </c>
      <c r="F17" s="161">
        <v>3</v>
      </c>
      <c r="G17" s="161">
        <v>12</v>
      </c>
      <c r="H17" s="157" t="s">
        <v>568</v>
      </c>
      <c r="I17" s="162">
        <v>0.1</v>
      </c>
      <c r="J17" s="214" t="s">
        <v>408</v>
      </c>
      <c r="K17" s="163" t="s">
        <v>408</v>
      </c>
      <c r="L17" s="163">
        <v>3</v>
      </c>
      <c r="M17" s="164" t="s">
        <v>569</v>
      </c>
    </row>
    <row r="18" spans="1:13" ht="14.5" customHeight="1" thickBot="1" x14ac:dyDescent="0.4">
      <c r="A18" s="160" t="s">
        <v>491</v>
      </c>
      <c r="B18" s="218" t="s">
        <v>457</v>
      </c>
      <c r="C18" s="212" t="s">
        <v>559</v>
      </c>
      <c r="D18" s="213" t="s">
        <v>476</v>
      </c>
      <c r="E18" s="213" t="s">
        <v>560</v>
      </c>
      <c r="F18" s="161">
        <v>4</v>
      </c>
      <c r="G18" s="161">
        <v>12</v>
      </c>
      <c r="H18" s="157" t="s">
        <v>568</v>
      </c>
      <c r="I18" s="162">
        <v>0.1</v>
      </c>
      <c r="J18" s="214" t="s">
        <v>408</v>
      </c>
      <c r="K18" s="163" t="s">
        <v>408</v>
      </c>
      <c r="L18" s="163">
        <v>3</v>
      </c>
      <c r="M18" s="219" t="s">
        <v>569</v>
      </c>
    </row>
    <row r="19" spans="1:13" ht="14.5" customHeight="1" thickBot="1" x14ac:dyDescent="0.4">
      <c r="A19" s="160" t="s">
        <v>491</v>
      </c>
      <c r="B19" s="218" t="s">
        <v>457</v>
      </c>
      <c r="C19" s="212" t="s">
        <v>561</v>
      </c>
      <c r="D19" s="213" t="s">
        <v>480</v>
      </c>
      <c r="E19" s="213" t="s">
        <v>562</v>
      </c>
      <c r="F19" s="161">
        <v>999</v>
      </c>
      <c r="G19" s="161">
        <v>12</v>
      </c>
      <c r="H19" s="157" t="s">
        <v>568</v>
      </c>
      <c r="I19" s="162">
        <v>0.1</v>
      </c>
      <c r="J19" s="214" t="s">
        <v>408</v>
      </c>
      <c r="K19" s="163" t="s">
        <v>408</v>
      </c>
      <c r="L19" s="163">
        <v>3</v>
      </c>
      <c r="M19" s="164" t="s">
        <v>569</v>
      </c>
    </row>
    <row r="20" spans="1:13" ht="14.5" customHeight="1" thickBot="1" x14ac:dyDescent="0.4">
      <c r="A20" s="220" t="s">
        <v>491</v>
      </c>
      <c r="B20" s="221" t="s">
        <v>457</v>
      </c>
      <c r="C20" s="222" t="s">
        <v>563</v>
      </c>
      <c r="D20" s="223" t="s">
        <v>482</v>
      </c>
      <c r="E20" s="223" t="s">
        <v>564</v>
      </c>
      <c r="F20" s="224">
        <v>999</v>
      </c>
      <c r="G20" s="161">
        <v>12</v>
      </c>
      <c r="H20" s="157" t="s">
        <v>568</v>
      </c>
      <c r="I20" s="226">
        <v>0.1</v>
      </c>
      <c r="J20" s="214" t="s">
        <v>408</v>
      </c>
      <c r="K20" s="225" t="s">
        <v>408</v>
      </c>
      <c r="L20" s="225">
        <v>3</v>
      </c>
      <c r="M20" s="219" t="s">
        <v>569</v>
      </c>
    </row>
    <row r="21" spans="1:13" ht="14.5" customHeight="1" thickBot="1" x14ac:dyDescent="0.4">
      <c r="A21" s="232" t="s">
        <v>491</v>
      </c>
      <c r="B21" s="233" t="s">
        <v>457</v>
      </c>
      <c r="C21" s="234" t="s">
        <v>565</v>
      </c>
      <c r="D21" s="235" t="s">
        <v>566</v>
      </c>
      <c r="E21" s="235" t="s">
        <v>485</v>
      </c>
      <c r="F21" s="236">
        <v>999</v>
      </c>
      <c r="G21" s="236">
        <v>12</v>
      </c>
      <c r="H21" s="237" t="s">
        <v>568</v>
      </c>
      <c r="I21" s="238">
        <v>0.1</v>
      </c>
      <c r="J21" s="237" t="s">
        <v>408</v>
      </c>
      <c r="K21" s="239" t="s">
        <v>408</v>
      </c>
      <c r="L21" s="239">
        <v>3</v>
      </c>
      <c r="M21" s="240" t="s">
        <v>567</v>
      </c>
    </row>
    <row r="22" spans="1:13" ht="14.5" customHeight="1" x14ac:dyDescent="0.35">
      <c r="A22" s="156" t="s">
        <v>491</v>
      </c>
      <c r="B22" s="217" t="s">
        <v>492</v>
      </c>
      <c r="C22" s="211" t="s">
        <v>571</v>
      </c>
      <c r="D22" s="210" t="s">
        <v>464</v>
      </c>
      <c r="E22" s="210" t="s">
        <v>572</v>
      </c>
      <c r="F22" s="442">
        <v>999</v>
      </c>
      <c r="G22" s="442">
        <v>1</v>
      </c>
      <c r="H22" s="157" t="s">
        <v>546</v>
      </c>
      <c r="I22" s="158">
        <v>1</v>
      </c>
      <c r="J22" s="157" t="s">
        <v>547</v>
      </c>
      <c r="K22" s="157" t="s">
        <v>408</v>
      </c>
      <c r="L22" s="157">
        <v>3</v>
      </c>
      <c r="M22" s="216" t="s">
        <v>573</v>
      </c>
    </row>
    <row r="23" spans="1:13" ht="14.5" customHeight="1" thickBot="1" x14ac:dyDescent="0.4">
      <c r="A23" s="220" t="s">
        <v>491</v>
      </c>
      <c r="B23" s="221" t="s">
        <v>492</v>
      </c>
      <c r="C23" s="445" t="s">
        <v>574</v>
      </c>
      <c r="D23" s="446" t="s">
        <v>495</v>
      </c>
      <c r="E23" s="446" t="s">
        <v>575</v>
      </c>
      <c r="F23" s="224">
        <v>1</v>
      </c>
      <c r="G23" s="224">
        <v>999</v>
      </c>
      <c r="H23" s="447" t="s">
        <v>546</v>
      </c>
      <c r="I23" s="448">
        <v>1</v>
      </c>
      <c r="J23" s="449" t="s">
        <v>547</v>
      </c>
      <c r="K23" s="225" t="s">
        <v>408</v>
      </c>
      <c r="L23" s="449">
        <v>3</v>
      </c>
      <c r="M23" s="231" t="s">
        <v>576</v>
      </c>
    </row>
    <row r="24" spans="1:13" ht="14.5" customHeight="1" x14ac:dyDescent="0.35">
      <c r="A24" s="156" t="s">
        <v>491</v>
      </c>
      <c r="B24" s="450" t="s">
        <v>492</v>
      </c>
      <c r="C24" s="451" t="s">
        <v>780</v>
      </c>
      <c r="D24" s="450" t="s">
        <v>464</v>
      </c>
      <c r="E24" s="450" t="s">
        <v>572</v>
      </c>
      <c r="F24" s="452">
        <v>999</v>
      </c>
      <c r="G24" s="452">
        <v>1</v>
      </c>
      <c r="H24" s="453" t="s">
        <v>546</v>
      </c>
      <c r="I24" s="454">
        <v>1000</v>
      </c>
      <c r="J24" s="453" t="s">
        <v>408</v>
      </c>
      <c r="K24" s="453" t="s">
        <v>408</v>
      </c>
      <c r="L24" s="453">
        <v>3</v>
      </c>
      <c r="M24" s="455" t="s">
        <v>781</v>
      </c>
    </row>
    <row r="25" spans="1:13" ht="14.5" customHeight="1" thickBot="1" x14ac:dyDescent="0.4">
      <c r="A25" s="443" t="s">
        <v>491</v>
      </c>
      <c r="B25" s="456" t="s">
        <v>492</v>
      </c>
      <c r="C25" s="457" t="s">
        <v>782</v>
      </c>
      <c r="D25" s="456" t="s">
        <v>495</v>
      </c>
      <c r="E25" s="456" t="s">
        <v>575</v>
      </c>
      <c r="F25" s="461">
        <v>1</v>
      </c>
      <c r="G25" s="461">
        <v>999</v>
      </c>
      <c r="H25" s="458" t="s">
        <v>546</v>
      </c>
      <c r="I25" s="459">
        <v>1000</v>
      </c>
      <c r="J25" s="458" t="s">
        <v>408</v>
      </c>
      <c r="K25" s="458" t="s">
        <v>408</v>
      </c>
      <c r="L25" s="458">
        <v>3</v>
      </c>
      <c r="M25" s="460" t="s">
        <v>783</v>
      </c>
    </row>
    <row r="26" spans="1:13" ht="14.5" customHeight="1" thickBot="1" x14ac:dyDescent="0.4">
      <c r="A26" s="471"/>
      <c r="B26" s="472"/>
      <c r="C26" s="473"/>
      <c r="D26" s="474"/>
      <c r="E26" s="474"/>
      <c r="F26" s="475"/>
      <c r="G26" s="475"/>
      <c r="H26" s="476"/>
      <c r="I26" s="477"/>
      <c r="J26" s="476"/>
      <c r="K26" s="478"/>
      <c r="L26" s="478"/>
      <c r="M26" s="479"/>
    </row>
    <row r="27" spans="1:13" ht="14.5" customHeight="1" x14ac:dyDescent="0.35">
      <c r="A27" s="156" t="s">
        <v>491</v>
      </c>
      <c r="B27" s="217" t="s">
        <v>457</v>
      </c>
      <c r="C27" s="211" t="s">
        <v>544</v>
      </c>
      <c r="D27" s="210" t="s">
        <v>458</v>
      </c>
      <c r="E27" s="210" t="s">
        <v>545</v>
      </c>
      <c r="F27" s="161">
        <v>999</v>
      </c>
      <c r="G27" s="161">
        <v>4</v>
      </c>
      <c r="H27" s="215" t="s">
        <v>568</v>
      </c>
      <c r="I27" s="158">
        <v>0.1</v>
      </c>
      <c r="J27" s="215" t="s">
        <v>547</v>
      </c>
      <c r="K27" s="157" t="s">
        <v>408</v>
      </c>
      <c r="L27" s="157">
        <v>3</v>
      </c>
      <c r="M27" s="216" t="s">
        <v>569</v>
      </c>
    </row>
    <row r="28" spans="1:13" ht="14.5" customHeight="1" x14ac:dyDescent="0.35">
      <c r="A28" s="160" t="s">
        <v>491</v>
      </c>
      <c r="B28" s="218" t="s">
        <v>457</v>
      </c>
      <c r="C28" s="212" t="s">
        <v>549</v>
      </c>
      <c r="D28" s="213" t="s">
        <v>462</v>
      </c>
      <c r="E28" s="213" t="s">
        <v>550</v>
      </c>
      <c r="F28" s="161">
        <v>999</v>
      </c>
      <c r="G28" s="161">
        <v>4</v>
      </c>
      <c r="H28" s="214" t="s">
        <v>568</v>
      </c>
      <c r="I28" s="162">
        <v>0.1</v>
      </c>
      <c r="J28" s="214" t="s">
        <v>547</v>
      </c>
      <c r="K28" s="163" t="s">
        <v>408</v>
      </c>
      <c r="L28" s="163">
        <v>3</v>
      </c>
      <c r="M28" s="164" t="s">
        <v>569</v>
      </c>
    </row>
    <row r="29" spans="1:13" ht="14.5" customHeight="1" x14ac:dyDescent="0.35">
      <c r="A29" s="160" t="s">
        <v>491</v>
      </c>
      <c r="B29" s="218" t="s">
        <v>457</v>
      </c>
      <c r="C29" s="212" t="s">
        <v>551</v>
      </c>
      <c r="D29" s="213" t="s">
        <v>464</v>
      </c>
      <c r="E29" s="213" t="s">
        <v>552</v>
      </c>
      <c r="F29" s="161">
        <v>999</v>
      </c>
      <c r="G29" s="161">
        <v>4</v>
      </c>
      <c r="H29" s="214" t="s">
        <v>568</v>
      </c>
      <c r="I29" s="162">
        <v>0.1</v>
      </c>
      <c r="J29" s="214" t="s">
        <v>547</v>
      </c>
      <c r="K29" s="163" t="s">
        <v>408</v>
      </c>
      <c r="L29" s="163">
        <v>3</v>
      </c>
      <c r="M29" s="219" t="s">
        <v>569</v>
      </c>
    </row>
    <row r="30" spans="1:13" ht="14.5" customHeight="1" x14ac:dyDescent="0.35">
      <c r="A30" s="160" t="s">
        <v>491</v>
      </c>
      <c r="B30" s="218" t="s">
        <v>457</v>
      </c>
      <c r="C30" s="212" t="s">
        <v>553</v>
      </c>
      <c r="D30" s="213" t="s">
        <v>466</v>
      </c>
      <c r="E30" s="213" t="s">
        <v>554</v>
      </c>
      <c r="F30" s="161">
        <v>999</v>
      </c>
      <c r="G30" s="161">
        <v>4</v>
      </c>
      <c r="H30" s="214" t="s">
        <v>568</v>
      </c>
      <c r="I30" s="162">
        <v>0.1</v>
      </c>
      <c r="J30" s="214" t="s">
        <v>547</v>
      </c>
      <c r="K30" s="163" t="s">
        <v>408</v>
      </c>
      <c r="L30" s="163">
        <v>3</v>
      </c>
      <c r="M30" s="164" t="s">
        <v>569</v>
      </c>
    </row>
    <row r="31" spans="1:13" ht="14.5" customHeight="1" x14ac:dyDescent="0.35">
      <c r="A31" s="160" t="s">
        <v>491</v>
      </c>
      <c r="B31" s="218" t="s">
        <v>457</v>
      </c>
      <c r="C31" s="212" t="s">
        <v>555</v>
      </c>
      <c r="D31" s="213" t="s">
        <v>468</v>
      </c>
      <c r="E31" s="213" t="s">
        <v>556</v>
      </c>
      <c r="F31" s="161">
        <v>4</v>
      </c>
      <c r="G31" s="161">
        <v>4</v>
      </c>
      <c r="H31" s="214" t="s">
        <v>568</v>
      </c>
      <c r="I31" s="162">
        <v>0.1</v>
      </c>
      <c r="J31" s="214" t="s">
        <v>547</v>
      </c>
      <c r="K31" s="163" t="s">
        <v>408</v>
      </c>
      <c r="L31" s="163">
        <v>3</v>
      </c>
      <c r="M31" s="219" t="s">
        <v>569</v>
      </c>
    </row>
    <row r="32" spans="1:13" ht="14.5" customHeight="1" x14ac:dyDescent="0.35">
      <c r="A32" s="160" t="s">
        <v>491</v>
      </c>
      <c r="B32" s="218" t="s">
        <v>457</v>
      </c>
      <c r="C32" s="212" t="s">
        <v>557</v>
      </c>
      <c r="D32" s="213" t="s">
        <v>472</v>
      </c>
      <c r="E32" s="213" t="s">
        <v>558</v>
      </c>
      <c r="F32" s="161">
        <v>3</v>
      </c>
      <c r="G32" s="161">
        <v>4</v>
      </c>
      <c r="H32" s="214" t="s">
        <v>568</v>
      </c>
      <c r="I32" s="162">
        <v>0.1</v>
      </c>
      <c r="J32" s="214" t="s">
        <v>547</v>
      </c>
      <c r="K32" s="163" t="s">
        <v>408</v>
      </c>
      <c r="L32" s="163">
        <v>3</v>
      </c>
      <c r="M32" s="164" t="s">
        <v>569</v>
      </c>
    </row>
    <row r="33" spans="1:13" ht="14.5" customHeight="1" x14ac:dyDescent="0.35">
      <c r="A33" s="160" t="s">
        <v>491</v>
      </c>
      <c r="B33" s="218" t="s">
        <v>457</v>
      </c>
      <c r="C33" s="212" t="s">
        <v>559</v>
      </c>
      <c r="D33" s="213" t="s">
        <v>476</v>
      </c>
      <c r="E33" s="213" t="s">
        <v>560</v>
      </c>
      <c r="F33" s="161">
        <v>4</v>
      </c>
      <c r="G33" s="161">
        <v>4</v>
      </c>
      <c r="H33" s="214" t="s">
        <v>568</v>
      </c>
      <c r="I33" s="162">
        <v>0.1</v>
      </c>
      <c r="J33" s="214" t="s">
        <v>547</v>
      </c>
      <c r="K33" s="163" t="s">
        <v>408</v>
      </c>
      <c r="L33" s="163">
        <v>3</v>
      </c>
      <c r="M33" s="219" t="s">
        <v>569</v>
      </c>
    </row>
    <row r="34" spans="1:13" ht="14.5" customHeight="1" x14ac:dyDescent="0.35">
      <c r="A34" s="160" t="s">
        <v>491</v>
      </c>
      <c r="B34" s="218" t="s">
        <v>457</v>
      </c>
      <c r="C34" s="212" t="s">
        <v>561</v>
      </c>
      <c r="D34" s="213" t="s">
        <v>480</v>
      </c>
      <c r="E34" s="213" t="s">
        <v>562</v>
      </c>
      <c r="F34" s="161">
        <v>999</v>
      </c>
      <c r="G34" s="161">
        <v>4</v>
      </c>
      <c r="H34" s="214" t="s">
        <v>568</v>
      </c>
      <c r="I34" s="162">
        <v>0.1</v>
      </c>
      <c r="J34" s="214" t="s">
        <v>547</v>
      </c>
      <c r="K34" s="163" t="s">
        <v>408</v>
      </c>
      <c r="L34" s="163">
        <v>3</v>
      </c>
      <c r="M34" s="164" t="s">
        <v>569</v>
      </c>
    </row>
    <row r="35" spans="1:13" ht="14.5" customHeight="1" thickBot="1" x14ac:dyDescent="0.4">
      <c r="A35" s="220" t="s">
        <v>491</v>
      </c>
      <c r="B35" s="221" t="s">
        <v>457</v>
      </c>
      <c r="C35" s="222" t="s">
        <v>563</v>
      </c>
      <c r="D35" s="223" t="s">
        <v>482</v>
      </c>
      <c r="E35" s="223" t="s">
        <v>564</v>
      </c>
      <c r="F35" s="224">
        <v>999</v>
      </c>
      <c r="G35" s="224">
        <v>4</v>
      </c>
      <c r="H35" s="230" t="s">
        <v>568</v>
      </c>
      <c r="I35" s="226">
        <v>0.1</v>
      </c>
      <c r="J35" s="214" t="s">
        <v>547</v>
      </c>
      <c r="K35" s="225" t="s">
        <v>408</v>
      </c>
      <c r="L35" s="225">
        <v>3</v>
      </c>
      <c r="M35" s="219" t="s">
        <v>569</v>
      </c>
    </row>
    <row r="36" spans="1:13" ht="14.5" customHeight="1" thickBot="1" x14ac:dyDescent="0.4">
      <c r="A36" s="232" t="s">
        <v>491</v>
      </c>
      <c r="B36" s="233" t="s">
        <v>457</v>
      </c>
      <c r="C36" s="234" t="s">
        <v>565</v>
      </c>
      <c r="D36" s="235" t="s">
        <v>566</v>
      </c>
      <c r="E36" s="235" t="s">
        <v>485</v>
      </c>
      <c r="F36" s="236">
        <v>999</v>
      </c>
      <c r="G36" s="236">
        <v>4</v>
      </c>
      <c r="H36" s="237" t="s">
        <v>568</v>
      </c>
      <c r="I36" s="238">
        <v>0.1</v>
      </c>
      <c r="J36" s="237" t="s">
        <v>547</v>
      </c>
      <c r="K36" s="239" t="s">
        <v>408</v>
      </c>
      <c r="L36" s="239">
        <v>3</v>
      </c>
      <c r="M36" s="240" t="s">
        <v>570</v>
      </c>
    </row>
    <row r="37" spans="1:13" ht="14.5" customHeight="1" x14ac:dyDescent="0.35">
      <c r="A37" s="165"/>
      <c r="B37" s="165"/>
      <c r="C37" s="166"/>
      <c r="D37" s="165"/>
      <c r="E37" s="165"/>
      <c r="F37" s="167"/>
      <c r="G37" s="167"/>
      <c r="H37" s="168"/>
      <c r="I37" s="169"/>
      <c r="J37" s="168"/>
      <c r="K37" s="168"/>
      <c r="L37" s="168"/>
      <c r="M37" s="170"/>
    </row>
    <row r="38" spans="1:13" ht="14.5" customHeight="1" x14ac:dyDescent="0.35">
      <c r="B38" s="165"/>
      <c r="C38" s="166"/>
      <c r="D38" s="165"/>
      <c r="E38" s="165"/>
      <c r="F38" s="167"/>
      <c r="G38" s="167"/>
      <c r="H38" s="168"/>
      <c r="I38" s="169"/>
      <c r="J38" s="168"/>
      <c r="K38" s="168"/>
      <c r="L38" s="168"/>
      <c r="M38" s="170"/>
    </row>
    <row r="39" spans="1:13" s="171" customFormat="1" ht="78.650000000000006" customHeight="1" x14ac:dyDescent="0.35">
      <c r="B39" s="172"/>
      <c r="C39" s="173"/>
      <c r="D39" s="172"/>
      <c r="E39" s="172"/>
      <c r="F39" s="568" t="s">
        <v>577</v>
      </c>
      <c r="G39" s="568"/>
      <c r="H39" s="174" t="s">
        <v>578</v>
      </c>
      <c r="I39" s="175" t="s">
        <v>579</v>
      </c>
      <c r="J39" s="176" t="s">
        <v>580</v>
      </c>
      <c r="K39" s="176"/>
      <c r="L39" s="174" t="s">
        <v>581</v>
      </c>
      <c r="M39" s="177"/>
    </row>
    <row r="41" spans="1:13" x14ac:dyDescent="0.35">
      <c r="A41" s="178" t="s">
        <v>582</v>
      </c>
      <c r="B41" s="179"/>
      <c r="C41" s="180"/>
      <c r="D41" s="180"/>
      <c r="E41" s="180"/>
      <c r="F41" s="180"/>
      <c r="G41" s="180"/>
      <c r="H41" s="180"/>
      <c r="I41" s="180"/>
      <c r="J41" s="180"/>
      <c r="K41" s="180"/>
      <c r="L41" s="180"/>
      <c r="M41" s="180"/>
    </row>
    <row r="42" spans="1:13" x14ac:dyDescent="0.35">
      <c r="A42" s="166" t="s">
        <v>583</v>
      </c>
      <c r="C42" s="165"/>
      <c r="D42" s="165"/>
      <c r="E42" s="165"/>
      <c r="F42" s="165"/>
      <c r="G42" s="165"/>
      <c r="H42" s="165"/>
      <c r="I42" s="165"/>
      <c r="J42" s="165"/>
      <c r="K42" s="165"/>
      <c r="L42" s="165"/>
      <c r="M42" s="165"/>
    </row>
    <row r="43" spans="1:13" x14ac:dyDescent="0.35">
      <c r="A43" s="181" t="s">
        <v>584</v>
      </c>
      <c r="C43" s="165"/>
      <c r="D43" s="165"/>
      <c r="E43" s="165"/>
      <c r="F43" s="165"/>
      <c r="G43" s="165"/>
      <c r="H43" s="165"/>
      <c r="I43" s="165"/>
      <c r="J43" s="165"/>
      <c r="K43" s="165"/>
      <c r="L43" s="165"/>
      <c r="M43" s="165"/>
    </row>
    <row r="44" spans="1:13" x14ac:dyDescent="0.35">
      <c r="A44" s="181" t="s">
        <v>585</v>
      </c>
      <c r="C44" s="165"/>
      <c r="D44" s="165"/>
      <c r="E44" s="165"/>
      <c r="F44" s="165"/>
      <c r="G44" s="165"/>
      <c r="H44" s="165"/>
      <c r="I44" s="165"/>
      <c r="J44" s="165"/>
      <c r="K44" s="165"/>
      <c r="L44" s="165"/>
      <c r="M44" s="165"/>
    </row>
    <row r="45" spans="1:13" x14ac:dyDescent="0.35">
      <c r="A45" s="181" t="s">
        <v>586</v>
      </c>
      <c r="C45" s="165"/>
      <c r="D45" s="165"/>
      <c r="E45" s="165"/>
      <c r="F45" s="165"/>
      <c r="G45" s="165"/>
      <c r="H45" s="165"/>
      <c r="I45" s="165"/>
      <c r="J45" s="165"/>
      <c r="K45" s="165"/>
      <c r="L45" s="165"/>
      <c r="M45" s="165"/>
    </row>
    <row r="46" spans="1:13" x14ac:dyDescent="0.35">
      <c r="A46" s="181"/>
      <c r="C46" s="165"/>
      <c r="D46" s="165"/>
      <c r="E46" s="165"/>
      <c r="F46" s="165"/>
      <c r="G46" s="165"/>
      <c r="H46" s="165"/>
      <c r="I46" s="165"/>
      <c r="J46" s="165"/>
      <c r="K46" s="165"/>
      <c r="L46" s="165"/>
      <c r="M46" s="165"/>
    </row>
    <row r="47" spans="1:13" x14ac:dyDescent="0.35">
      <c r="A47" s="181"/>
      <c r="C47" s="165"/>
      <c r="D47" s="165"/>
      <c r="E47" s="165"/>
      <c r="F47" s="165"/>
      <c r="G47" s="165"/>
      <c r="H47" s="165"/>
      <c r="I47" s="165"/>
      <c r="J47" s="165"/>
      <c r="K47" s="165"/>
      <c r="L47" s="165"/>
      <c r="M47" s="165"/>
    </row>
    <row r="48" spans="1:13" x14ac:dyDescent="0.35">
      <c r="A48" s="178" t="s">
        <v>587</v>
      </c>
      <c r="B48" s="179"/>
      <c r="C48" s="180"/>
      <c r="D48" s="180"/>
      <c r="E48" s="180"/>
      <c r="F48" s="180"/>
      <c r="G48" s="180"/>
      <c r="H48" s="180"/>
      <c r="I48" s="180"/>
      <c r="J48" s="180"/>
      <c r="K48" s="180"/>
      <c r="L48" s="180"/>
      <c r="M48" s="180"/>
    </row>
    <row r="49" spans="1:13" x14ac:dyDescent="0.35">
      <c r="A49" s="182" t="s">
        <v>486</v>
      </c>
      <c r="C49" s="166" t="s">
        <v>588</v>
      </c>
      <c r="E49" s="165"/>
      <c r="F49" s="165"/>
      <c r="G49" s="165"/>
      <c r="H49" s="165"/>
      <c r="I49" s="165"/>
      <c r="J49" s="165"/>
      <c r="K49" s="165"/>
      <c r="L49" s="165"/>
      <c r="M49" s="165"/>
    </row>
    <row r="50" spans="1:13" x14ac:dyDescent="0.35">
      <c r="A50" s="182" t="s">
        <v>533</v>
      </c>
      <c r="C50" s="166" t="s">
        <v>589</v>
      </c>
      <c r="E50" s="165"/>
      <c r="F50" s="165"/>
      <c r="G50" s="165"/>
      <c r="H50" s="165"/>
      <c r="I50" s="165"/>
      <c r="J50" s="165"/>
      <c r="K50" s="165"/>
      <c r="L50" s="165"/>
      <c r="M50" s="165"/>
    </row>
    <row r="51" spans="1:13" x14ac:dyDescent="0.35">
      <c r="A51" s="182" t="s">
        <v>590</v>
      </c>
      <c r="C51" s="166"/>
      <c r="E51" s="165"/>
      <c r="F51" s="165"/>
      <c r="G51" s="165"/>
      <c r="H51" s="165"/>
      <c r="I51" s="165"/>
      <c r="J51" s="165"/>
      <c r="K51" s="165"/>
      <c r="L51" s="165"/>
      <c r="M51" s="165"/>
    </row>
    <row r="52" spans="1:13" x14ac:dyDescent="0.35">
      <c r="A52" s="182" t="s">
        <v>591</v>
      </c>
      <c r="C52" s="166"/>
      <c r="E52" s="165"/>
      <c r="F52" s="165"/>
      <c r="G52" s="165"/>
      <c r="H52" s="165"/>
      <c r="I52" s="165"/>
      <c r="J52" s="165"/>
      <c r="K52" s="165"/>
      <c r="L52" s="165"/>
      <c r="M52" s="165"/>
    </row>
    <row r="53" spans="1:13" x14ac:dyDescent="0.35">
      <c r="A53" s="182" t="s">
        <v>536</v>
      </c>
      <c r="C53" s="166"/>
      <c r="E53" s="165"/>
      <c r="F53" s="165"/>
      <c r="G53" s="165"/>
      <c r="H53" s="165"/>
      <c r="I53" s="165"/>
      <c r="J53" s="165"/>
      <c r="K53" s="165"/>
      <c r="L53" s="165"/>
      <c r="M53" s="165"/>
    </row>
    <row r="54" spans="1:13" x14ac:dyDescent="0.35">
      <c r="A54" s="182" t="s">
        <v>537</v>
      </c>
      <c r="C54" s="166"/>
      <c r="E54" s="165"/>
      <c r="F54" s="165"/>
      <c r="G54" s="165"/>
      <c r="H54" s="165"/>
      <c r="I54" s="165"/>
      <c r="J54" s="165"/>
      <c r="K54" s="165"/>
      <c r="L54" s="165"/>
      <c r="M54" s="165"/>
    </row>
    <row r="55" spans="1:13" x14ac:dyDescent="0.35">
      <c r="A55" s="182" t="s">
        <v>538</v>
      </c>
      <c r="C55" s="166"/>
      <c r="E55" s="165"/>
      <c r="F55" s="165"/>
      <c r="G55" s="165"/>
      <c r="H55" s="165"/>
      <c r="I55" s="165"/>
      <c r="J55" s="165"/>
      <c r="K55" s="165"/>
      <c r="L55" s="165"/>
      <c r="M55" s="165"/>
    </row>
    <row r="56" spans="1:13" x14ac:dyDescent="0.35">
      <c r="A56" s="182" t="s">
        <v>592</v>
      </c>
      <c r="C56" s="166"/>
      <c r="E56" s="165"/>
      <c r="F56" s="165"/>
      <c r="G56" s="165"/>
      <c r="H56" s="165"/>
      <c r="I56" s="165"/>
      <c r="J56" s="165"/>
      <c r="K56" s="165"/>
      <c r="L56" s="165"/>
      <c r="M56" s="165"/>
    </row>
    <row r="57" spans="1:13" x14ac:dyDescent="0.35">
      <c r="A57" s="182" t="s">
        <v>540</v>
      </c>
      <c r="C57" s="166"/>
      <c r="E57" s="165"/>
      <c r="F57" s="165"/>
      <c r="G57" s="165"/>
      <c r="H57" s="165"/>
      <c r="I57" s="165"/>
      <c r="J57" s="165"/>
      <c r="K57" s="165"/>
      <c r="L57" s="165"/>
      <c r="M57" s="165"/>
    </row>
    <row r="58" spans="1:13" x14ac:dyDescent="0.35">
      <c r="A58" s="183" t="s">
        <v>543</v>
      </c>
      <c r="C58" s="166" t="s">
        <v>593</v>
      </c>
      <c r="E58" s="165"/>
      <c r="F58" s="165"/>
      <c r="G58" s="165"/>
      <c r="H58" s="165"/>
      <c r="I58" s="165"/>
      <c r="J58" s="165"/>
      <c r="K58" s="165"/>
      <c r="L58" s="165"/>
      <c r="M58" s="165"/>
    </row>
    <row r="59" spans="1:13" x14ac:dyDescent="0.35">
      <c r="A59" s="166"/>
      <c r="C59" s="165"/>
      <c r="D59" s="166"/>
      <c r="E59" s="165"/>
      <c r="F59" s="165"/>
      <c r="G59" s="165"/>
      <c r="H59" s="165"/>
      <c r="I59" s="165"/>
      <c r="J59" s="165"/>
      <c r="K59" s="165"/>
      <c r="L59" s="165"/>
      <c r="M59" s="165"/>
    </row>
    <row r="60" spans="1:13" x14ac:dyDescent="0.35">
      <c r="A60" s="166"/>
      <c r="C60" s="165"/>
      <c r="D60" s="166"/>
      <c r="E60" s="165"/>
      <c r="F60" s="165"/>
      <c r="G60" s="165"/>
      <c r="H60" s="165"/>
      <c r="I60" s="165"/>
      <c r="J60" s="165"/>
      <c r="K60" s="165"/>
      <c r="L60" s="165"/>
      <c r="M60" s="165"/>
    </row>
    <row r="61" spans="1:13" x14ac:dyDescent="0.35">
      <c r="A61" s="166"/>
      <c r="C61" s="165"/>
      <c r="D61" s="166"/>
      <c r="E61" s="165"/>
      <c r="F61" s="165"/>
      <c r="G61" s="165"/>
      <c r="H61" s="165"/>
      <c r="I61" s="165"/>
      <c r="J61" s="165"/>
      <c r="K61" s="165"/>
      <c r="L61" s="165"/>
      <c r="M61" s="165"/>
    </row>
    <row r="62" spans="1:13" x14ac:dyDescent="0.35">
      <c r="A62" s="166"/>
      <c r="C62" s="165"/>
      <c r="D62" s="165"/>
      <c r="E62" s="165"/>
      <c r="F62" s="165"/>
      <c r="G62" s="165"/>
      <c r="H62" s="165"/>
      <c r="I62" s="165"/>
      <c r="J62" s="165"/>
      <c r="K62" s="165"/>
      <c r="L62" s="165"/>
      <c r="M62" s="165"/>
    </row>
    <row r="63" spans="1:13" x14ac:dyDescent="0.35">
      <c r="A63" s="166"/>
      <c r="C63" s="165"/>
      <c r="D63" s="165"/>
      <c r="E63" s="165"/>
      <c r="F63" s="165"/>
      <c r="G63" s="165"/>
      <c r="H63" s="165"/>
      <c r="I63" s="165"/>
      <c r="J63" s="165"/>
      <c r="K63" s="165"/>
      <c r="L63" s="165"/>
      <c r="M63" s="165"/>
    </row>
  </sheetData>
  <sheetProtection sheet="1" objects="1" scenarios="1" selectLockedCells="1" selectUnlockedCells="1"/>
  <mergeCells count="1">
    <mergeCell ref="F39:G39"/>
  </mergeCells>
  <phoneticPr fontId="55" type="noConversion"/>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2">
    <tabColor rgb="FFB381D9"/>
  </sheetPr>
  <dimension ref="A1:I38"/>
  <sheetViews>
    <sheetView zoomScaleNormal="100" workbookViewId="0">
      <selection activeCell="I5" sqref="I5"/>
    </sheetView>
  </sheetViews>
  <sheetFormatPr defaultColWidth="8.7265625" defaultRowHeight="14.5" x14ac:dyDescent="0.35"/>
  <cols>
    <col min="1" max="1" width="8.54296875" style="159" customWidth="1"/>
    <col min="2" max="2" width="25.81640625" style="159" bestFit="1" customWidth="1"/>
    <col min="3" max="3" width="7.7265625" style="155" customWidth="1"/>
    <col min="4" max="4" width="11.54296875" style="155" customWidth="1"/>
    <col min="5" max="5" width="5.1796875" style="155" customWidth="1"/>
    <col min="6" max="6" width="8.1796875" style="155" customWidth="1"/>
    <col min="7" max="7" width="15" style="155" customWidth="1"/>
    <col min="8" max="8" width="13.26953125" style="155" customWidth="1"/>
    <col min="9" max="16384" width="8.7265625" style="159"/>
  </cols>
  <sheetData>
    <row r="1" spans="1:9" ht="29" x14ac:dyDescent="0.35">
      <c r="A1" s="154" t="s">
        <v>280</v>
      </c>
      <c r="B1" s="154" t="s">
        <v>486</v>
      </c>
      <c r="C1" s="154" t="s">
        <v>451</v>
      </c>
      <c r="D1" s="154" t="s">
        <v>452</v>
      </c>
      <c r="E1" s="154" t="s">
        <v>453</v>
      </c>
      <c r="F1" s="154" t="s">
        <v>454</v>
      </c>
      <c r="G1" s="154" t="s">
        <v>594</v>
      </c>
      <c r="H1" s="154" t="s">
        <v>542</v>
      </c>
    </row>
    <row r="2" spans="1:9" x14ac:dyDescent="0.35">
      <c r="A2" s="184" t="s">
        <v>491</v>
      </c>
      <c r="B2" s="184" t="s">
        <v>595</v>
      </c>
      <c r="C2" s="185" t="s">
        <v>596</v>
      </c>
      <c r="D2" s="185" t="s">
        <v>786</v>
      </c>
      <c r="E2" s="185">
        <v>2</v>
      </c>
      <c r="F2" s="185">
        <v>999</v>
      </c>
      <c r="G2" s="185" t="s">
        <v>408</v>
      </c>
      <c r="H2" s="185">
        <v>999</v>
      </c>
    </row>
    <row r="3" spans="1:9" x14ac:dyDescent="0.35">
      <c r="A3" s="184" t="s">
        <v>491</v>
      </c>
      <c r="B3" s="184" t="s">
        <v>595</v>
      </c>
      <c r="C3" s="185" t="s">
        <v>784</v>
      </c>
      <c r="D3" s="185" t="s">
        <v>784</v>
      </c>
      <c r="E3" s="185">
        <v>999</v>
      </c>
      <c r="F3" s="185">
        <v>999</v>
      </c>
      <c r="G3" s="185" t="s">
        <v>408</v>
      </c>
      <c r="H3" s="185">
        <v>999</v>
      </c>
    </row>
    <row r="4" spans="1:9" x14ac:dyDescent="0.35">
      <c r="A4" s="184" t="s">
        <v>491</v>
      </c>
      <c r="B4" s="184" t="s">
        <v>595</v>
      </c>
      <c r="C4" s="185" t="s">
        <v>785</v>
      </c>
      <c r="D4" s="185" t="s">
        <v>785</v>
      </c>
      <c r="E4" s="185">
        <v>999</v>
      </c>
      <c r="F4" s="185">
        <v>999</v>
      </c>
      <c r="G4" s="185" t="s">
        <v>408</v>
      </c>
      <c r="H4" s="185">
        <v>999</v>
      </c>
    </row>
    <row r="5" spans="1:9" x14ac:dyDescent="0.35">
      <c r="A5" s="186" t="s">
        <v>597</v>
      </c>
      <c r="B5" s="186" t="s">
        <v>457</v>
      </c>
      <c r="C5" s="187" t="s">
        <v>458</v>
      </c>
      <c r="D5" s="187" t="s">
        <v>459</v>
      </c>
      <c r="E5" s="187">
        <v>999</v>
      </c>
      <c r="F5" s="187">
        <v>4</v>
      </c>
      <c r="G5" s="187" t="s">
        <v>408</v>
      </c>
      <c r="H5" s="187">
        <v>999</v>
      </c>
    </row>
    <row r="6" spans="1:9" x14ac:dyDescent="0.35">
      <c r="A6" s="186" t="s">
        <v>597</v>
      </c>
      <c r="B6" s="186" t="s">
        <v>457</v>
      </c>
      <c r="C6" s="187" t="s">
        <v>462</v>
      </c>
      <c r="D6" s="187" t="s">
        <v>463</v>
      </c>
      <c r="E6" s="187">
        <v>999</v>
      </c>
      <c r="F6" s="187">
        <v>4</v>
      </c>
      <c r="G6" s="187" t="s">
        <v>408</v>
      </c>
      <c r="H6" s="187">
        <v>999</v>
      </c>
      <c r="I6" s="228"/>
    </row>
    <row r="7" spans="1:9" x14ac:dyDescent="0.35">
      <c r="A7" s="186" t="s">
        <v>597</v>
      </c>
      <c r="B7" s="186" t="s">
        <v>457</v>
      </c>
      <c r="C7" s="187" t="s">
        <v>464</v>
      </c>
      <c r="D7" s="187" t="s">
        <v>465</v>
      </c>
      <c r="E7" s="187">
        <v>999</v>
      </c>
      <c r="F7" s="187">
        <v>4</v>
      </c>
      <c r="G7" s="187" t="s">
        <v>408</v>
      </c>
      <c r="H7" s="187">
        <v>999</v>
      </c>
      <c r="I7" s="228"/>
    </row>
    <row r="8" spans="1:9" x14ac:dyDescent="0.35">
      <c r="A8" s="186" t="s">
        <v>597</v>
      </c>
      <c r="B8" s="186" t="s">
        <v>457</v>
      </c>
      <c r="C8" s="187" t="s">
        <v>466</v>
      </c>
      <c r="D8" s="187" t="s">
        <v>467</v>
      </c>
      <c r="E8" s="187">
        <v>999</v>
      </c>
      <c r="F8" s="187">
        <v>4</v>
      </c>
      <c r="G8" s="187" t="s">
        <v>408</v>
      </c>
      <c r="H8" s="187">
        <v>999</v>
      </c>
    </row>
    <row r="9" spans="1:9" x14ac:dyDescent="0.35">
      <c r="A9" s="186" t="s">
        <v>597</v>
      </c>
      <c r="B9" s="186" t="s">
        <v>457</v>
      </c>
      <c r="C9" s="187" t="s">
        <v>468</v>
      </c>
      <c r="D9" s="187" t="s">
        <v>469</v>
      </c>
      <c r="E9" s="187">
        <v>999</v>
      </c>
      <c r="F9" s="187">
        <v>4</v>
      </c>
      <c r="G9" s="187" t="s">
        <v>408</v>
      </c>
      <c r="H9" s="187">
        <v>999</v>
      </c>
    </row>
    <row r="10" spans="1:9" x14ac:dyDescent="0.35">
      <c r="A10" s="186" t="s">
        <v>597</v>
      </c>
      <c r="B10" s="186" t="s">
        <v>457</v>
      </c>
      <c r="C10" s="187" t="s">
        <v>470</v>
      </c>
      <c r="D10" s="187" t="s">
        <v>471</v>
      </c>
      <c r="E10" s="187">
        <v>999</v>
      </c>
      <c r="F10" s="187">
        <v>4</v>
      </c>
      <c r="G10" s="187" t="s">
        <v>408</v>
      </c>
      <c r="H10" s="187">
        <v>999</v>
      </c>
    </row>
    <row r="11" spans="1:9" x14ac:dyDescent="0.35">
      <c r="A11" s="186" t="s">
        <v>597</v>
      </c>
      <c r="B11" s="186" t="s">
        <v>457</v>
      </c>
      <c r="C11" s="187" t="s">
        <v>472</v>
      </c>
      <c r="D11" s="187" t="s">
        <v>473</v>
      </c>
      <c r="E11" s="187">
        <v>999</v>
      </c>
      <c r="F11" s="187">
        <v>4</v>
      </c>
      <c r="G11" s="187" t="s">
        <v>408</v>
      </c>
      <c r="H11" s="187">
        <v>999</v>
      </c>
    </row>
    <row r="12" spans="1:9" x14ac:dyDescent="0.35">
      <c r="A12" s="186" t="s">
        <v>597</v>
      </c>
      <c r="B12" s="186" t="s">
        <v>457</v>
      </c>
      <c r="C12" s="187" t="s">
        <v>474</v>
      </c>
      <c r="D12" s="187" t="s">
        <v>475</v>
      </c>
      <c r="E12" s="187">
        <v>999</v>
      </c>
      <c r="F12" s="187">
        <v>4</v>
      </c>
      <c r="G12" s="187" t="s">
        <v>408</v>
      </c>
      <c r="H12" s="187">
        <v>999</v>
      </c>
    </row>
    <row r="13" spans="1:9" x14ac:dyDescent="0.35">
      <c r="A13" s="186" t="s">
        <v>597</v>
      </c>
      <c r="B13" s="186" t="s">
        <v>457</v>
      </c>
      <c r="C13" s="187" t="s">
        <v>476</v>
      </c>
      <c r="D13" s="187" t="s">
        <v>477</v>
      </c>
      <c r="E13" s="187">
        <v>999</v>
      </c>
      <c r="F13" s="187">
        <v>4</v>
      </c>
      <c r="G13" s="187" t="s">
        <v>408</v>
      </c>
      <c r="H13" s="187">
        <v>999</v>
      </c>
    </row>
    <row r="14" spans="1:9" x14ac:dyDescent="0.35">
      <c r="A14" s="186" t="s">
        <v>597</v>
      </c>
      <c r="B14" s="186" t="s">
        <v>457</v>
      </c>
      <c r="C14" s="187" t="s">
        <v>478</v>
      </c>
      <c r="D14" s="187" t="s">
        <v>479</v>
      </c>
      <c r="E14" s="187">
        <v>999</v>
      </c>
      <c r="F14" s="187">
        <v>4</v>
      </c>
      <c r="G14" s="187" t="s">
        <v>408</v>
      </c>
      <c r="H14" s="187">
        <v>999</v>
      </c>
    </row>
    <row r="15" spans="1:9" x14ac:dyDescent="0.35">
      <c r="A15" s="186" t="s">
        <v>597</v>
      </c>
      <c r="B15" s="186" t="s">
        <v>457</v>
      </c>
      <c r="C15" s="187" t="s">
        <v>480</v>
      </c>
      <c r="D15" s="187" t="s">
        <v>481</v>
      </c>
      <c r="E15" s="187">
        <v>999</v>
      </c>
      <c r="F15" s="187">
        <v>4</v>
      </c>
      <c r="G15" s="187" t="s">
        <v>408</v>
      </c>
      <c r="H15" s="187">
        <v>999</v>
      </c>
    </row>
    <row r="16" spans="1:9" x14ac:dyDescent="0.35">
      <c r="A16" s="186" t="s">
        <v>597</v>
      </c>
      <c r="B16" s="186" t="s">
        <v>457</v>
      </c>
      <c r="C16" s="187" t="s">
        <v>482</v>
      </c>
      <c r="D16" s="187" t="s">
        <v>598</v>
      </c>
      <c r="E16" s="187">
        <v>999</v>
      </c>
      <c r="F16" s="187">
        <v>4</v>
      </c>
      <c r="G16" s="187" t="s">
        <v>408</v>
      </c>
      <c r="H16" s="187">
        <v>999</v>
      </c>
    </row>
    <row r="17" spans="1:8" x14ac:dyDescent="0.35">
      <c r="A17" s="186" t="s">
        <v>597</v>
      </c>
      <c r="B17" s="186" t="s">
        <v>492</v>
      </c>
      <c r="C17" s="187" t="s">
        <v>494</v>
      </c>
      <c r="D17" s="187" t="s">
        <v>599</v>
      </c>
      <c r="E17" s="187">
        <v>999</v>
      </c>
      <c r="F17" s="187">
        <v>1</v>
      </c>
      <c r="G17" s="187" t="s">
        <v>408</v>
      </c>
      <c r="H17" s="187">
        <v>999</v>
      </c>
    </row>
    <row r="18" spans="1:8" x14ac:dyDescent="0.35">
      <c r="A18" s="186" t="s">
        <v>597</v>
      </c>
      <c r="B18" s="186" t="s">
        <v>492</v>
      </c>
      <c r="C18" s="187" t="s">
        <v>496</v>
      </c>
      <c r="D18" s="187" t="s">
        <v>600</v>
      </c>
      <c r="E18" s="187">
        <v>999</v>
      </c>
      <c r="F18" s="187">
        <v>1</v>
      </c>
      <c r="G18" s="187" t="s">
        <v>408</v>
      </c>
      <c r="H18" s="187">
        <v>999</v>
      </c>
    </row>
    <row r="19" spans="1:8" x14ac:dyDescent="0.35">
      <c r="A19" s="186" t="s">
        <v>597</v>
      </c>
      <c r="B19" s="186" t="s">
        <v>492</v>
      </c>
      <c r="C19" s="187" t="s">
        <v>498</v>
      </c>
      <c r="D19" s="187" t="s">
        <v>601</v>
      </c>
      <c r="E19" s="187">
        <v>999</v>
      </c>
      <c r="F19" s="187">
        <v>1</v>
      </c>
      <c r="G19" s="187" t="s">
        <v>408</v>
      </c>
      <c r="H19" s="187">
        <v>999</v>
      </c>
    </row>
    <row r="20" spans="1:8" x14ac:dyDescent="0.35">
      <c r="A20" s="186" t="s">
        <v>597</v>
      </c>
      <c r="B20" s="186" t="s">
        <v>492</v>
      </c>
      <c r="C20" s="187" t="s">
        <v>499</v>
      </c>
      <c r="D20" s="187" t="s">
        <v>602</v>
      </c>
      <c r="E20" s="187">
        <v>999</v>
      </c>
      <c r="F20" s="187">
        <v>1</v>
      </c>
      <c r="G20" s="187" t="s">
        <v>408</v>
      </c>
      <c r="H20" s="187">
        <v>999</v>
      </c>
    </row>
    <row r="21" spans="1:8" x14ac:dyDescent="0.35">
      <c r="A21" s="186" t="s">
        <v>597</v>
      </c>
      <c r="B21" s="186" t="s">
        <v>492</v>
      </c>
      <c r="C21" s="187" t="s">
        <v>501</v>
      </c>
      <c r="D21" s="187" t="s">
        <v>603</v>
      </c>
      <c r="E21" s="187">
        <v>999</v>
      </c>
      <c r="F21" s="187">
        <v>1</v>
      </c>
      <c r="G21" s="187" t="s">
        <v>408</v>
      </c>
      <c r="H21" s="187">
        <v>999</v>
      </c>
    </row>
    <row r="22" spans="1:8" x14ac:dyDescent="0.35">
      <c r="A22" s="186" t="s">
        <v>597</v>
      </c>
      <c r="B22" s="186" t="s">
        <v>492</v>
      </c>
      <c r="C22" s="187" t="s">
        <v>503</v>
      </c>
      <c r="D22" s="187" t="s">
        <v>604</v>
      </c>
      <c r="E22" s="187">
        <v>999</v>
      </c>
      <c r="F22" s="187">
        <v>1</v>
      </c>
      <c r="G22" s="187" t="s">
        <v>408</v>
      </c>
      <c r="H22" s="187">
        <v>999</v>
      </c>
    </row>
    <row r="23" spans="1:8" x14ac:dyDescent="0.35">
      <c r="A23" s="186" t="s">
        <v>597</v>
      </c>
      <c r="B23" s="186" t="s">
        <v>492</v>
      </c>
      <c r="C23" s="187" t="s">
        <v>505</v>
      </c>
      <c r="D23" s="187" t="s">
        <v>605</v>
      </c>
      <c r="E23" s="187">
        <v>999</v>
      </c>
      <c r="F23" s="187">
        <v>1</v>
      </c>
      <c r="G23" s="187" t="s">
        <v>408</v>
      </c>
      <c r="H23" s="187">
        <v>999</v>
      </c>
    </row>
    <row r="24" spans="1:8" x14ac:dyDescent="0.35">
      <c r="A24" s="186" t="s">
        <v>597</v>
      </c>
      <c r="B24" s="186" t="s">
        <v>492</v>
      </c>
      <c r="C24" s="187" t="s">
        <v>507</v>
      </c>
      <c r="D24" s="187" t="s">
        <v>606</v>
      </c>
      <c r="E24" s="187">
        <v>999</v>
      </c>
      <c r="F24" s="187">
        <v>1</v>
      </c>
      <c r="G24" s="187" t="s">
        <v>408</v>
      </c>
      <c r="H24" s="187">
        <v>999</v>
      </c>
    </row>
    <row r="25" spans="1:8" x14ac:dyDescent="0.35">
      <c r="A25" s="186" t="s">
        <v>597</v>
      </c>
      <c r="B25" s="186" t="s">
        <v>492</v>
      </c>
      <c r="C25" s="187" t="s">
        <v>509</v>
      </c>
      <c r="D25" s="187" t="s">
        <v>607</v>
      </c>
      <c r="E25" s="187">
        <v>999</v>
      </c>
      <c r="F25" s="187">
        <v>1</v>
      </c>
      <c r="G25" s="187" t="s">
        <v>408</v>
      </c>
      <c r="H25" s="187">
        <v>999</v>
      </c>
    </row>
    <row r="26" spans="1:8" x14ac:dyDescent="0.35">
      <c r="A26" s="186" t="s">
        <v>597</v>
      </c>
      <c r="B26" s="186" t="s">
        <v>492</v>
      </c>
      <c r="C26" s="187" t="s">
        <v>511</v>
      </c>
      <c r="D26" s="187" t="s">
        <v>608</v>
      </c>
      <c r="E26" s="187">
        <v>999</v>
      </c>
      <c r="F26" s="187">
        <v>1</v>
      </c>
      <c r="G26" s="187" t="s">
        <v>408</v>
      </c>
      <c r="H26" s="187">
        <v>999</v>
      </c>
    </row>
    <row r="27" spans="1:8" x14ac:dyDescent="0.35">
      <c r="A27" s="186" t="s">
        <v>597</v>
      </c>
      <c r="B27" s="186" t="s">
        <v>492</v>
      </c>
      <c r="C27" s="187" t="s">
        <v>512</v>
      </c>
      <c r="D27" s="187" t="s">
        <v>512</v>
      </c>
      <c r="E27" s="187">
        <v>999</v>
      </c>
      <c r="F27" s="187">
        <v>1</v>
      </c>
      <c r="G27" s="187" t="s">
        <v>408</v>
      </c>
      <c r="H27" s="187">
        <v>999</v>
      </c>
    </row>
    <row r="28" spans="1:8" x14ac:dyDescent="0.35">
      <c r="A28" s="186" t="s">
        <v>597</v>
      </c>
      <c r="B28" s="186" t="s">
        <v>492</v>
      </c>
      <c r="C28" s="187" t="s">
        <v>514</v>
      </c>
      <c r="D28" s="187" t="s">
        <v>514</v>
      </c>
      <c r="E28" s="187">
        <v>999</v>
      </c>
      <c r="F28" s="187">
        <v>999</v>
      </c>
      <c r="G28" s="187" t="s">
        <v>408</v>
      </c>
      <c r="H28" s="187">
        <v>999</v>
      </c>
    </row>
    <row r="29" spans="1:8" x14ac:dyDescent="0.35">
      <c r="A29" s="186" t="s">
        <v>597</v>
      </c>
      <c r="B29" s="186" t="s">
        <v>492</v>
      </c>
      <c r="C29" s="187" t="s">
        <v>458</v>
      </c>
      <c r="D29" s="187" t="s">
        <v>515</v>
      </c>
      <c r="E29" s="187">
        <v>999</v>
      </c>
      <c r="F29" s="187">
        <v>1</v>
      </c>
      <c r="G29" s="187" t="s">
        <v>408</v>
      </c>
      <c r="H29" s="187">
        <v>999</v>
      </c>
    </row>
    <row r="30" spans="1:8" x14ac:dyDescent="0.35">
      <c r="A30" s="186" t="s">
        <v>597</v>
      </c>
      <c r="B30" s="186" t="s">
        <v>492</v>
      </c>
      <c r="C30" s="187" t="s">
        <v>516</v>
      </c>
      <c r="D30" s="187" t="s">
        <v>517</v>
      </c>
      <c r="E30" s="187">
        <v>999</v>
      </c>
      <c r="F30" s="187">
        <v>1</v>
      </c>
      <c r="G30" s="187" t="s">
        <v>408</v>
      </c>
      <c r="H30" s="187">
        <v>999</v>
      </c>
    </row>
    <row r="31" spans="1:8" x14ac:dyDescent="0.35">
      <c r="A31" s="186" t="s">
        <v>597</v>
      </c>
      <c r="B31" s="186" t="s">
        <v>492</v>
      </c>
      <c r="C31" s="187" t="s">
        <v>518</v>
      </c>
      <c r="D31" s="187" t="s">
        <v>519</v>
      </c>
      <c r="E31" s="187">
        <v>999</v>
      </c>
      <c r="F31" s="187">
        <v>1</v>
      </c>
      <c r="G31" s="187" t="s">
        <v>408</v>
      </c>
      <c r="H31" s="187">
        <v>999</v>
      </c>
    </row>
    <row r="32" spans="1:8" x14ac:dyDescent="0.35">
      <c r="A32" s="186" t="s">
        <v>597</v>
      </c>
      <c r="B32" s="186" t="s">
        <v>492</v>
      </c>
      <c r="C32" s="187" t="s">
        <v>520</v>
      </c>
      <c r="D32" s="187" t="s">
        <v>521</v>
      </c>
      <c r="E32" s="187">
        <v>999</v>
      </c>
      <c r="F32" s="187">
        <v>1</v>
      </c>
      <c r="G32" s="187" t="s">
        <v>408</v>
      </c>
      <c r="H32" s="187">
        <v>999</v>
      </c>
    </row>
    <row r="33" spans="1:8" x14ac:dyDescent="0.35">
      <c r="A33" s="186" t="s">
        <v>597</v>
      </c>
      <c r="B33" s="186" t="s">
        <v>492</v>
      </c>
      <c r="C33" s="187" t="s">
        <v>522</v>
      </c>
      <c r="D33" s="187" t="s">
        <v>523</v>
      </c>
      <c r="E33" s="187">
        <v>999</v>
      </c>
      <c r="F33" s="187">
        <v>1</v>
      </c>
      <c r="G33" s="187" t="s">
        <v>408</v>
      </c>
      <c r="H33" s="187">
        <v>999</v>
      </c>
    </row>
    <row r="34" spans="1:8" x14ac:dyDescent="0.35">
      <c r="A34" s="186" t="s">
        <v>597</v>
      </c>
      <c r="B34" s="186" t="s">
        <v>492</v>
      </c>
      <c r="C34" s="187" t="s">
        <v>524</v>
      </c>
      <c r="D34" s="187" t="s">
        <v>525</v>
      </c>
      <c r="E34" s="187">
        <v>999</v>
      </c>
      <c r="F34" s="187">
        <v>1</v>
      </c>
      <c r="G34" s="187" t="s">
        <v>408</v>
      </c>
      <c r="H34" s="187">
        <v>999</v>
      </c>
    </row>
    <row r="35" spans="1:8" x14ac:dyDescent="0.35">
      <c r="A35" s="186" t="s">
        <v>597</v>
      </c>
      <c r="B35" s="186" t="s">
        <v>492</v>
      </c>
      <c r="C35" s="187" t="s">
        <v>526</v>
      </c>
      <c r="D35" s="187" t="s">
        <v>527</v>
      </c>
      <c r="E35" s="187">
        <v>999</v>
      </c>
      <c r="F35" s="187">
        <v>1</v>
      </c>
      <c r="G35" s="187" t="s">
        <v>408</v>
      </c>
      <c r="H35" s="187">
        <v>999</v>
      </c>
    </row>
    <row r="36" spans="1:8" x14ac:dyDescent="0.35">
      <c r="A36" s="186" t="s">
        <v>597</v>
      </c>
      <c r="B36" s="186" t="s">
        <v>492</v>
      </c>
      <c r="C36" s="187" t="s">
        <v>462</v>
      </c>
      <c r="D36" s="187" t="s">
        <v>528</v>
      </c>
      <c r="E36" s="187">
        <v>999</v>
      </c>
      <c r="F36" s="187">
        <v>1</v>
      </c>
      <c r="G36" s="187" t="s">
        <v>408</v>
      </c>
      <c r="H36" s="187">
        <v>999</v>
      </c>
    </row>
    <row r="37" spans="1:8" x14ac:dyDescent="0.35">
      <c r="A37" s="186" t="s">
        <v>597</v>
      </c>
      <c r="B37" s="186" t="s">
        <v>492</v>
      </c>
      <c r="C37" s="187" t="s">
        <v>529</v>
      </c>
      <c r="D37" s="187" t="s">
        <v>530</v>
      </c>
      <c r="E37" s="187">
        <v>999</v>
      </c>
      <c r="F37" s="187">
        <v>1</v>
      </c>
      <c r="G37" s="187" t="s">
        <v>408</v>
      </c>
      <c r="H37" s="187">
        <v>999</v>
      </c>
    </row>
    <row r="38" spans="1:8" x14ac:dyDescent="0.35">
      <c r="A38" s="186" t="s">
        <v>597</v>
      </c>
      <c r="B38" s="186" t="s">
        <v>492</v>
      </c>
      <c r="C38" s="187" t="s">
        <v>531</v>
      </c>
      <c r="D38" s="187" t="s">
        <v>532</v>
      </c>
      <c r="E38" s="187">
        <v>999</v>
      </c>
      <c r="F38" s="187">
        <v>1</v>
      </c>
      <c r="G38" s="187" t="s">
        <v>408</v>
      </c>
      <c r="H38" s="187">
        <v>999</v>
      </c>
    </row>
  </sheetData>
  <sheetProtection sheet="1" objects="1" scenarios="1" selectLockedCells="1" selectUnlockedCells="1"/>
  <phoneticPr fontId="55" type="noConversion"/>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tabColor rgb="FF00B050"/>
    <pageSetUpPr fitToPage="1"/>
  </sheetPr>
  <dimension ref="A1:S149"/>
  <sheetViews>
    <sheetView zoomScale="85" zoomScaleNormal="85" workbookViewId="0">
      <selection activeCell="C21" sqref="C21"/>
    </sheetView>
  </sheetViews>
  <sheetFormatPr defaultColWidth="8.7265625" defaultRowHeight="14.5" x14ac:dyDescent="0.35"/>
  <cols>
    <col min="1" max="1" width="28.81640625" customWidth="1"/>
    <col min="2" max="2" width="31.81640625" customWidth="1"/>
    <col min="3" max="3" width="55.453125" bestFit="1" customWidth="1"/>
    <col min="4" max="4" width="15" customWidth="1"/>
    <col min="5" max="5" width="15.26953125" customWidth="1"/>
    <col min="6" max="7" width="14.26953125" customWidth="1"/>
    <col min="8" max="8" width="12.81640625" style="1" customWidth="1"/>
  </cols>
  <sheetData>
    <row r="1" spans="1:19" x14ac:dyDescent="0.35">
      <c r="A1" s="4" t="s">
        <v>609</v>
      </c>
      <c r="B1" s="4"/>
      <c r="C1" s="4"/>
    </row>
    <row r="2" spans="1:19" s="1" customFormat="1" ht="15" thickBot="1" x14ac:dyDescent="0.4">
      <c r="A2" s="1" t="s">
        <v>610</v>
      </c>
      <c r="D2" s="6" t="s">
        <v>611</v>
      </c>
    </row>
    <row r="3" spans="1:19" s="1" customFormat="1" ht="15" thickBot="1" x14ac:dyDescent="0.4">
      <c r="A3" s="5" t="s">
        <v>612</v>
      </c>
      <c r="B3" s="5"/>
      <c r="C3" s="3"/>
      <c r="D3" s="9"/>
      <c r="E3" s="3"/>
      <c r="F3" s="3"/>
      <c r="G3" s="3"/>
      <c r="H3" s="3"/>
      <c r="I3" s="3"/>
    </row>
    <row r="4" spans="1:19" s="1" customFormat="1" ht="15" thickBot="1" x14ac:dyDescent="0.4">
      <c r="A4" s="5" t="s">
        <v>613</v>
      </c>
      <c r="B4" s="5"/>
      <c r="C4" s="3"/>
      <c r="D4" s="9"/>
      <c r="E4" s="3"/>
      <c r="F4" s="3"/>
      <c r="G4" s="3"/>
      <c r="H4" s="3"/>
      <c r="I4" s="3"/>
    </row>
    <row r="5" spans="1:19" s="1" customFormat="1" x14ac:dyDescent="0.35">
      <c r="A5" s="14" t="s">
        <v>614</v>
      </c>
      <c r="B5" s="14"/>
      <c r="C5" s="3"/>
      <c r="D5" s="12"/>
      <c r="E5" s="3"/>
      <c r="F5" s="3"/>
      <c r="G5" s="3"/>
      <c r="H5" s="3"/>
      <c r="I5" s="3"/>
    </row>
    <row r="6" spans="1:19" ht="15" thickBot="1" x14ac:dyDescent="0.4"/>
    <row r="7" spans="1:19" ht="75.75" customHeight="1" thickBot="1" x14ac:dyDescent="0.4">
      <c r="A7" s="30" t="s">
        <v>615</v>
      </c>
      <c r="B7" s="30" t="s">
        <v>616</v>
      </c>
      <c r="C7" s="30" t="s">
        <v>617</v>
      </c>
      <c r="D7" s="15" t="s">
        <v>618</v>
      </c>
      <c r="E7" s="16" t="s">
        <v>117</v>
      </c>
      <c r="F7" s="16" t="s">
        <v>118</v>
      </c>
      <c r="G7" s="18" t="s">
        <v>119</v>
      </c>
      <c r="H7" s="15" t="s">
        <v>619</v>
      </c>
      <c r="I7" s="2"/>
      <c r="J7" s="2"/>
      <c r="K7" s="2"/>
      <c r="L7" s="2"/>
      <c r="M7" s="2"/>
      <c r="N7" s="2"/>
      <c r="O7" s="2"/>
      <c r="P7" s="2"/>
      <c r="Q7" s="2"/>
      <c r="R7" s="2"/>
      <c r="S7" s="2"/>
    </row>
    <row r="8" spans="1:19" s="1" customFormat="1" ht="16" customHeight="1" x14ac:dyDescent="0.35">
      <c r="A8" s="569" t="s">
        <v>131</v>
      </c>
      <c r="B8" s="569" t="s">
        <v>620</v>
      </c>
      <c r="C8" s="31" t="s">
        <v>621</v>
      </c>
      <c r="D8" s="36"/>
      <c r="E8" s="37"/>
      <c r="F8" s="38"/>
      <c r="G8" s="37"/>
      <c r="H8" s="36"/>
    </row>
    <row r="9" spans="1:19" s="1" customFormat="1" ht="16" customHeight="1" thickBot="1" x14ac:dyDescent="0.4">
      <c r="A9" s="571"/>
      <c r="B9" s="570"/>
      <c r="C9" s="32" t="s">
        <v>622</v>
      </c>
      <c r="D9" s="17"/>
      <c r="E9" s="39"/>
      <c r="F9" s="29"/>
      <c r="G9" s="39"/>
      <c r="H9" s="17"/>
    </row>
    <row r="10" spans="1:19" s="1" customFormat="1" ht="16" customHeight="1" x14ac:dyDescent="0.35">
      <c r="A10" s="571"/>
      <c r="B10" s="569" t="s">
        <v>623</v>
      </c>
      <c r="C10" s="31" t="s">
        <v>624</v>
      </c>
      <c r="D10" s="36"/>
      <c r="E10" s="37"/>
      <c r="F10" s="38"/>
      <c r="G10" s="37"/>
      <c r="H10" s="36"/>
    </row>
    <row r="11" spans="1:19" s="1" customFormat="1" ht="16" customHeight="1" thickBot="1" x14ac:dyDescent="0.4">
      <c r="A11" s="571"/>
      <c r="B11" s="570"/>
      <c r="C11" s="32" t="s">
        <v>625</v>
      </c>
      <c r="D11" s="17"/>
      <c r="E11" s="39"/>
      <c r="F11" s="29"/>
      <c r="G11" s="39"/>
      <c r="H11" s="17"/>
    </row>
    <row r="12" spans="1:19" s="1" customFormat="1" ht="16" customHeight="1" x14ac:dyDescent="0.35">
      <c r="A12" s="571"/>
      <c r="B12" s="569" t="s">
        <v>626</v>
      </c>
      <c r="C12" s="31" t="s">
        <v>627</v>
      </c>
      <c r="D12" s="36"/>
      <c r="E12" s="37"/>
      <c r="F12" s="38"/>
      <c r="G12" s="37"/>
      <c r="H12" s="36"/>
    </row>
    <row r="13" spans="1:19" ht="16" customHeight="1" x14ac:dyDescent="0.35">
      <c r="A13" s="571"/>
      <c r="B13" s="571"/>
      <c r="C13" s="35" t="s">
        <v>628</v>
      </c>
      <c r="D13" s="13"/>
      <c r="E13" s="20"/>
      <c r="F13" s="21"/>
      <c r="G13" s="20"/>
      <c r="H13" s="13"/>
    </row>
    <row r="14" spans="1:19" ht="16" customHeight="1" x14ac:dyDescent="0.35">
      <c r="A14" s="571"/>
      <c r="B14" s="571"/>
      <c r="C14" s="35" t="s">
        <v>629</v>
      </c>
      <c r="D14" s="22"/>
      <c r="E14" s="23"/>
      <c r="F14" s="21"/>
      <c r="G14" s="23"/>
      <c r="H14" s="13"/>
    </row>
    <row r="15" spans="1:19" ht="32.15" customHeight="1" x14ac:dyDescent="0.35">
      <c r="A15" s="571"/>
      <c r="B15" s="571"/>
      <c r="C15" s="35" t="s">
        <v>630</v>
      </c>
      <c r="D15" s="22"/>
      <c r="E15" s="23"/>
      <c r="F15" s="21"/>
      <c r="G15" s="23"/>
      <c r="H15" s="13"/>
    </row>
    <row r="16" spans="1:19" ht="32.15" customHeight="1" x14ac:dyDescent="0.35">
      <c r="A16" s="571"/>
      <c r="B16" s="571"/>
      <c r="C16" s="35" t="s">
        <v>631</v>
      </c>
      <c r="D16" s="22"/>
      <c r="E16" s="23"/>
      <c r="F16" s="21"/>
      <c r="G16" s="23"/>
      <c r="H16" s="13"/>
    </row>
    <row r="17" spans="1:9" ht="16" customHeight="1" x14ac:dyDescent="0.35">
      <c r="A17" s="571"/>
      <c r="B17" s="571"/>
      <c r="C17" s="35" t="s">
        <v>632</v>
      </c>
      <c r="D17" s="22"/>
      <c r="E17" s="23"/>
      <c r="F17" s="21"/>
      <c r="G17" s="23"/>
      <c r="H17" s="13"/>
    </row>
    <row r="18" spans="1:9" ht="16" customHeight="1" thickBot="1" x14ac:dyDescent="0.4">
      <c r="A18" s="571"/>
      <c r="B18" s="570"/>
      <c r="C18" s="32" t="s">
        <v>633</v>
      </c>
      <c r="D18" s="27"/>
      <c r="E18" s="28"/>
      <c r="F18" s="29"/>
      <c r="G18" s="28"/>
      <c r="H18" s="17"/>
    </row>
    <row r="19" spans="1:9" ht="16" customHeight="1" x14ac:dyDescent="0.35">
      <c r="A19" s="571"/>
      <c r="B19" s="569" t="s">
        <v>634</v>
      </c>
      <c r="C19" s="31" t="s">
        <v>635</v>
      </c>
      <c r="D19" s="40"/>
      <c r="E19" s="37"/>
      <c r="F19" s="38"/>
      <c r="G19" s="37"/>
      <c r="H19" s="36"/>
      <c r="I19" s="8"/>
    </row>
    <row r="20" spans="1:9" ht="16" customHeight="1" x14ac:dyDescent="0.35">
      <c r="A20" s="571"/>
      <c r="B20" s="571"/>
      <c r="C20" s="35" t="s">
        <v>636</v>
      </c>
      <c r="D20" s="22"/>
      <c r="E20" s="23"/>
      <c r="F20" s="21"/>
      <c r="G20" s="23"/>
      <c r="H20" s="13"/>
      <c r="I20" s="8"/>
    </row>
    <row r="21" spans="1:9" ht="16" customHeight="1" thickBot="1" x14ac:dyDescent="0.4">
      <c r="A21" s="571"/>
      <c r="B21" s="570"/>
      <c r="C21" s="32" t="s">
        <v>637</v>
      </c>
      <c r="D21" s="27"/>
      <c r="E21" s="28"/>
      <c r="F21" s="29"/>
      <c r="G21" s="28"/>
      <c r="H21" s="17"/>
      <c r="I21" s="8"/>
    </row>
    <row r="22" spans="1:9" s="1" customFormat="1" ht="16" customHeight="1" x14ac:dyDescent="0.35">
      <c r="A22" s="571"/>
      <c r="B22" s="569" t="s">
        <v>638</v>
      </c>
      <c r="C22" s="31" t="s">
        <v>639</v>
      </c>
      <c r="D22" s="40"/>
      <c r="E22" s="37"/>
      <c r="F22" s="38"/>
      <c r="G22" s="37"/>
      <c r="H22" s="36"/>
    </row>
    <row r="23" spans="1:9" s="1" customFormat="1" ht="16" customHeight="1" x14ac:dyDescent="0.35">
      <c r="A23" s="571"/>
      <c r="B23" s="571"/>
      <c r="C23" s="35" t="s">
        <v>640</v>
      </c>
      <c r="D23" s="22"/>
      <c r="E23" s="23"/>
      <c r="F23" s="21"/>
      <c r="G23" s="23"/>
      <c r="H23" s="13"/>
    </row>
    <row r="24" spans="1:9" s="1" customFormat="1" ht="16" customHeight="1" x14ac:dyDescent="0.35">
      <c r="A24" s="571"/>
      <c r="B24" s="571"/>
      <c r="C24" s="35" t="s">
        <v>641</v>
      </c>
      <c r="D24" s="22"/>
      <c r="E24" s="23"/>
      <c r="F24" s="21"/>
      <c r="G24" s="23"/>
      <c r="H24" s="13"/>
    </row>
    <row r="25" spans="1:9" s="1" customFormat="1" ht="16" customHeight="1" thickBot="1" x14ac:dyDescent="0.4">
      <c r="A25" s="570"/>
      <c r="B25" s="570"/>
      <c r="C25" s="32" t="s">
        <v>642</v>
      </c>
      <c r="D25" s="27"/>
      <c r="E25" s="28"/>
      <c r="F25" s="29"/>
      <c r="G25" s="28"/>
      <c r="H25" s="17"/>
    </row>
    <row r="26" spans="1:9" s="1" customFormat="1" ht="16" customHeight="1" x14ac:dyDescent="0.35">
      <c r="A26" s="569" t="s">
        <v>145</v>
      </c>
      <c r="B26" s="569" t="s">
        <v>133</v>
      </c>
      <c r="C26" s="31" t="s">
        <v>643</v>
      </c>
      <c r="D26" s="40"/>
      <c r="E26" s="37"/>
      <c r="F26" s="38"/>
      <c r="G26" s="37"/>
      <c r="H26" s="36"/>
    </row>
    <row r="27" spans="1:9" s="1" customFormat="1" ht="16" customHeight="1" x14ac:dyDescent="0.35">
      <c r="A27" s="571"/>
      <c r="B27" s="571"/>
      <c r="C27" s="35" t="s">
        <v>644</v>
      </c>
      <c r="D27" s="22"/>
      <c r="E27" s="23"/>
      <c r="F27" s="21"/>
      <c r="G27" s="23"/>
      <c r="H27" s="13"/>
    </row>
    <row r="28" spans="1:9" s="1" customFormat="1" ht="16" customHeight="1" x14ac:dyDescent="0.35">
      <c r="A28" s="571"/>
      <c r="B28" s="571"/>
      <c r="C28" s="35" t="s">
        <v>645</v>
      </c>
      <c r="D28" s="22"/>
      <c r="E28" s="23"/>
      <c r="F28" s="21"/>
      <c r="G28" s="23"/>
      <c r="H28" s="13"/>
    </row>
    <row r="29" spans="1:9" s="1" customFormat="1" ht="16" customHeight="1" x14ac:dyDescent="0.35">
      <c r="A29" s="571"/>
      <c r="B29" s="571"/>
      <c r="C29" s="35" t="s">
        <v>646</v>
      </c>
      <c r="D29" s="22"/>
      <c r="E29" s="23"/>
      <c r="F29" s="21"/>
      <c r="G29" s="23"/>
      <c r="H29" s="13"/>
    </row>
    <row r="30" spans="1:9" s="1" customFormat="1" ht="32.15" customHeight="1" x14ac:dyDescent="0.35">
      <c r="A30" s="571"/>
      <c r="B30" s="571"/>
      <c r="C30" s="35" t="s">
        <v>647</v>
      </c>
      <c r="D30" s="22"/>
      <c r="E30" s="23"/>
      <c r="F30" s="21"/>
      <c r="G30" s="23"/>
      <c r="H30" s="13"/>
    </row>
    <row r="31" spans="1:9" s="1" customFormat="1" ht="16" customHeight="1" x14ac:dyDescent="0.35">
      <c r="A31" s="571"/>
      <c r="B31" s="571"/>
      <c r="C31" s="35" t="s">
        <v>648</v>
      </c>
      <c r="D31" s="22"/>
      <c r="E31" s="23"/>
      <c r="F31" s="21"/>
      <c r="G31" s="23"/>
      <c r="H31" s="13"/>
    </row>
    <row r="32" spans="1:9" ht="16" customHeight="1" x14ac:dyDescent="0.35">
      <c r="A32" s="571"/>
      <c r="B32" s="571"/>
      <c r="C32" s="35" t="s">
        <v>649</v>
      </c>
      <c r="D32" s="13"/>
      <c r="E32" s="20"/>
      <c r="F32" s="21"/>
      <c r="G32" s="20"/>
      <c r="H32" s="13"/>
    </row>
    <row r="33" spans="1:8" ht="16" customHeight="1" x14ac:dyDescent="0.35">
      <c r="A33" s="571"/>
      <c r="B33" s="571"/>
      <c r="C33" s="35" t="s">
        <v>650</v>
      </c>
      <c r="D33" s="22"/>
      <c r="E33" s="23"/>
      <c r="F33" s="21"/>
      <c r="G33" s="23"/>
      <c r="H33" s="13"/>
    </row>
    <row r="34" spans="1:8" ht="16" customHeight="1" x14ac:dyDescent="0.35">
      <c r="A34" s="571"/>
      <c r="B34" s="571"/>
      <c r="C34" s="35" t="s">
        <v>651</v>
      </c>
      <c r="D34" s="22"/>
      <c r="E34" s="23"/>
      <c r="F34" s="21"/>
      <c r="G34" s="23"/>
      <c r="H34" s="13"/>
    </row>
    <row r="35" spans="1:8" ht="32.15" customHeight="1" thickBot="1" x14ac:dyDescent="0.4">
      <c r="A35" s="571"/>
      <c r="B35" s="570"/>
      <c r="C35" s="32" t="s">
        <v>652</v>
      </c>
      <c r="D35" s="27"/>
      <c r="E35" s="28"/>
      <c r="F35" s="29"/>
      <c r="G35" s="28"/>
      <c r="H35" s="17"/>
    </row>
    <row r="36" spans="1:8" ht="16" customHeight="1" thickBot="1" x14ac:dyDescent="0.4">
      <c r="A36" s="571"/>
      <c r="B36" s="34" t="s">
        <v>135</v>
      </c>
      <c r="C36" s="41" t="s">
        <v>653</v>
      </c>
      <c r="D36" s="42"/>
      <c r="E36" s="43"/>
      <c r="F36" s="44"/>
      <c r="G36" s="43"/>
      <c r="H36" s="42"/>
    </row>
    <row r="37" spans="1:8" ht="16" customHeight="1" x14ac:dyDescent="0.35">
      <c r="A37" s="571"/>
      <c r="B37" s="569" t="s">
        <v>137</v>
      </c>
      <c r="C37" s="31" t="s">
        <v>654</v>
      </c>
      <c r="D37" s="40"/>
      <c r="E37" s="37"/>
      <c r="F37" s="38"/>
      <c r="G37" s="37"/>
      <c r="H37" s="36"/>
    </row>
    <row r="38" spans="1:8" ht="16" customHeight="1" x14ac:dyDescent="0.35">
      <c r="A38" s="571"/>
      <c r="B38" s="571"/>
      <c r="C38" s="35" t="s">
        <v>655</v>
      </c>
      <c r="D38" s="22"/>
      <c r="E38" s="23"/>
      <c r="F38" s="21"/>
      <c r="G38" s="23"/>
      <c r="H38" s="13"/>
    </row>
    <row r="39" spans="1:8" ht="16" customHeight="1" x14ac:dyDescent="0.35">
      <c r="A39" s="571"/>
      <c r="B39" s="571"/>
      <c r="C39" s="35" t="s">
        <v>656</v>
      </c>
      <c r="D39" s="13"/>
      <c r="E39" s="20"/>
      <c r="F39" s="21"/>
      <c r="G39" s="20"/>
      <c r="H39" s="13"/>
    </row>
    <row r="40" spans="1:8" ht="16" customHeight="1" x14ac:dyDescent="0.35">
      <c r="A40" s="571"/>
      <c r="B40" s="571"/>
      <c r="C40" s="35" t="s">
        <v>657</v>
      </c>
      <c r="D40" s="22"/>
      <c r="E40" s="23"/>
      <c r="F40" s="21"/>
      <c r="G40" s="23"/>
      <c r="H40" s="13"/>
    </row>
    <row r="41" spans="1:8" ht="16" customHeight="1" x14ac:dyDescent="0.35">
      <c r="A41" s="571"/>
      <c r="B41" s="571"/>
      <c r="C41" s="35" t="s">
        <v>658</v>
      </c>
      <c r="D41" s="22"/>
      <c r="E41" s="23"/>
      <c r="F41" s="21"/>
      <c r="G41" s="23"/>
      <c r="H41" s="13"/>
    </row>
    <row r="42" spans="1:8" ht="16" customHeight="1" x14ac:dyDescent="0.35">
      <c r="A42" s="571"/>
      <c r="B42" s="571"/>
      <c r="C42" s="35" t="s">
        <v>659</v>
      </c>
      <c r="D42" s="13"/>
      <c r="E42" s="20"/>
      <c r="F42" s="21"/>
      <c r="G42" s="20"/>
      <c r="H42" s="13"/>
    </row>
    <row r="43" spans="1:8" ht="16" customHeight="1" x14ac:dyDescent="0.35">
      <c r="A43" s="571"/>
      <c r="B43" s="571"/>
      <c r="C43" s="35" t="s">
        <v>660</v>
      </c>
      <c r="D43" s="22"/>
      <c r="E43" s="23"/>
      <c r="F43" s="21"/>
      <c r="G43" s="23"/>
      <c r="H43" s="13"/>
    </row>
    <row r="44" spans="1:8" ht="16" customHeight="1" thickBot="1" x14ac:dyDescent="0.4">
      <c r="A44" s="571"/>
      <c r="B44" s="570"/>
      <c r="C44" s="32" t="s">
        <v>661</v>
      </c>
      <c r="D44" s="27"/>
      <c r="E44" s="28"/>
      <c r="F44" s="29"/>
      <c r="G44" s="28"/>
      <c r="H44" s="17"/>
    </row>
    <row r="45" spans="1:8" ht="16" customHeight="1" x14ac:dyDescent="0.35">
      <c r="A45" s="571"/>
      <c r="B45" s="569" t="s">
        <v>662</v>
      </c>
      <c r="C45" s="31" t="s">
        <v>663</v>
      </c>
      <c r="D45" s="40"/>
      <c r="E45" s="37"/>
      <c r="F45" s="38"/>
      <c r="G45" s="37"/>
      <c r="H45" s="36"/>
    </row>
    <row r="46" spans="1:8" ht="16" customHeight="1" thickBot="1" x14ac:dyDescent="0.4">
      <c r="A46" s="571"/>
      <c r="B46" s="570"/>
      <c r="C46" s="32" t="s">
        <v>664</v>
      </c>
      <c r="D46" s="17"/>
      <c r="E46" s="39"/>
      <c r="F46" s="29"/>
      <c r="G46" s="39"/>
      <c r="H46" s="17"/>
    </row>
    <row r="47" spans="1:8" ht="32.15" customHeight="1" thickBot="1" x14ac:dyDescent="0.4">
      <c r="A47" s="571"/>
      <c r="B47" s="34" t="s">
        <v>141</v>
      </c>
      <c r="C47" s="41" t="s">
        <v>665</v>
      </c>
      <c r="D47" s="45"/>
      <c r="E47" s="43"/>
      <c r="F47" s="44"/>
      <c r="G47" s="43"/>
      <c r="H47" s="42"/>
    </row>
    <row r="48" spans="1:8" ht="16" customHeight="1" x14ac:dyDescent="0.35">
      <c r="A48" s="571"/>
      <c r="B48" s="569" t="s">
        <v>143</v>
      </c>
      <c r="C48" s="31" t="s">
        <v>666</v>
      </c>
      <c r="D48" s="40"/>
      <c r="E48" s="37"/>
      <c r="F48" s="38"/>
      <c r="G48" s="37"/>
      <c r="H48" s="36"/>
    </row>
    <row r="49" spans="1:8" ht="16" customHeight="1" x14ac:dyDescent="0.35">
      <c r="A49" s="571"/>
      <c r="B49" s="571"/>
      <c r="C49" s="35" t="s">
        <v>667</v>
      </c>
      <c r="D49" s="22"/>
      <c r="E49" s="23"/>
      <c r="F49" s="21"/>
      <c r="G49" s="23"/>
      <c r="H49" s="13"/>
    </row>
    <row r="50" spans="1:8" ht="16" customHeight="1" thickBot="1" x14ac:dyDescent="0.4">
      <c r="A50" s="570"/>
      <c r="B50" s="570"/>
      <c r="C50" s="32" t="s">
        <v>668</v>
      </c>
      <c r="D50" s="27"/>
      <c r="E50" s="28"/>
      <c r="F50" s="29"/>
      <c r="G50" s="28"/>
      <c r="H50" s="17"/>
    </row>
    <row r="51" spans="1:8" ht="16" customHeight="1" x14ac:dyDescent="0.35">
      <c r="A51" s="569" t="s">
        <v>669</v>
      </c>
      <c r="B51" s="569" t="s">
        <v>670</v>
      </c>
      <c r="C51" s="31" t="s">
        <v>671</v>
      </c>
      <c r="D51" s="36"/>
      <c r="E51" s="37"/>
      <c r="F51" s="38"/>
      <c r="G51" s="37"/>
      <c r="H51" s="36"/>
    </row>
    <row r="52" spans="1:8" ht="16" customHeight="1" thickBot="1" x14ac:dyDescent="0.4">
      <c r="A52" s="571"/>
      <c r="B52" s="570"/>
      <c r="C52" s="32" t="s">
        <v>672</v>
      </c>
      <c r="D52" s="27"/>
      <c r="E52" s="28"/>
      <c r="F52" s="29"/>
      <c r="G52" s="28"/>
      <c r="H52" s="17"/>
    </row>
    <row r="53" spans="1:8" ht="16" customHeight="1" x14ac:dyDescent="0.35">
      <c r="A53" s="571"/>
      <c r="B53" s="569" t="s">
        <v>149</v>
      </c>
      <c r="C53" s="31" t="s">
        <v>673</v>
      </c>
      <c r="D53" s="46"/>
      <c r="E53" s="47"/>
      <c r="F53" s="48"/>
      <c r="G53" s="47"/>
      <c r="H53" s="36"/>
    </row>
    <row r="54" spans="1:8" ht="16" customHeight="1" x14ac:dyDescent="0.35">
      <c r="A54" s="571"/>
      <c r="B54" s="571"/>
      <c r="C54" s="35" t="s">
        <v>674</v>
      </c>
      <c r="D54" s="24"/>
      <c r="E54" s="25"/>
      <c r="F54" s="26"/>
      <c r="G54" s="25"/>
      <c r="H54" s="13"/>
    </row>
    <row r="55" spans="1:8" ht="16" customHeight="1" x14ac:dyDescent="0.35">
      <c r="A55" s="571"/>
      <c r="B55" s="571"/>
      <c r="C55" s="35" t="s">
        <v>675</v>
      </c>
      <c r="D55" s="24"/>
      <c r="E55" s="25"/>
      <c r="F55" s="26"/>
      <c r="G55" s="25"/>
      <c r="H55" s="13"/>
    </row>
    <row r="56" spans="1:8" ht="16" customHeight="1" x14ac:dyDescent="0.35">
      <c r="A56" s="571"/>
      <c r="B56" s="571"/>
      <c r="C56" s="35" t="s">
        <v>676</v>
      </c>
      <c r="D56" s="24"/>
      <c r="E56" s="25"/>
      <c r="F56" s="21"/>
      <c r="G56" s="25"/>
      <c r="H56" s="13"/>
    </row>
    <row r="57" spans="1:8" ht="16" customHeight="1" x14ac:dyDescent="0.35">
      <c r="A57" s="571"/>
      <c r="B57" s="571"/>
      <c r="C57" s="35" t="s">
        <v>677</v>
      </c>
      <c r="D57" s="24"/>
      <c r="E57" s="25"/>
      <c r="F57" s="26"/>
      <c r="G57" s="25"/>
      <c r="H57" s="13"/>
    </row>
    <row r="58" spans="1:8" ht="16" customHeight="1" x14ac:dyDescent="0.35">
      <c r="A58" s="571"/>
      <c r="B58" s="571"/>
      <c r="C58" s="35" t="s">
        <v>678</v>
      </c>
      <c r="D58" s="24"/>
      <c r="E58" s="25"/>
      <c r="F58" s="26"/>
      <c r="G58" s="25"/>
      <c r="H58" s="13"/>
    </row>
    <row r="59" spans="1:8" ht="16" customHeight="1" thickBot="1" x14ac:dyDescent="0.4">
      <c r="A59" s="570"/>
      <c r="B59" s="570"/>
      <c r="C59" s="32" t="s">
        <v>679</v>
      </c>
      <c r="D59" s="27"/>
      <c r="E59" s="28"/>
      <c r="F59" s="29"/>
      <c r="G59" s="28"/>
      <c r="H59" s="17"/>
    </row>
    <row r="60" spans="1:8" ht="16" customHeight="1" x14ac:dyDescent="0.35">
      <c r="A60" s="569" t="s">
        <v>680</v>
      </c>
      <c r="B60" s="569" t="s">
        <v>153</v>
      </c>
      <c r="C60" s="31" t="s">
        <v>681</v>
      </c>
      <c r="D60" s="46"/>
      <c r="E60" s="47"/>
      <c r="F60" s="48"/>
      <c r="G60" s="47"/>
      <c r="H60" s="36"/>
    </row>
    <row r="61" spans="1:8" ht="32.15" customHeight="1" x14ac:dyDescent="0.35">
      <c r="A61" s="571"/>
      <c r="B61" s="571"/>
      <c r="C61" s="35" t="s">
        <v>682</v>
      </c>
      <c r="D61" s="24"/>
      <c r="E61" s="25"/>
      <c r="F61" s="26"/>
      <c r="G61" s="25"/>
      <c r="H61" s="13"/>
    </row>
    <row r="62" spans="1:8" ht="16" customHeight="1" x14ac:dyDescent="0.35">
      <c r="A62" s="571"/>
      <c r="B62" s="571"/>
      <c r="C62" s="35" t="s">
        <v>683</v>
      </c>
      <c r="D62" s="24"/>
      <c r="E62" s="25"/>
      <c r="F62" s="26"/>
      <c r="G62" s="25"/>
      <c r="H62" s="13"/>
    </row>
    <row r="63" spans="1:8" ht="16" customHeight="1" x14ac:dyDescent="0.35">
      <c r="A63" s="571"/>
      <c r="B63" s="571"/>
      <c r="C63" s="35" t="s">
        <v>684</v>
      </c>
      <c r="D63" s="24"/>
      <c r="E63" s="25"/>
      <c r="F63" s="26"/>
      <c r="G63" s="25"/>
      <c r="H63" s="13"/>
    </row>
    <row r="64" spans="1:8" ht="32.15" customHeight="1" x14ac:dyDescent="0.35">
      <c r="A64" s="571"/>
      <c r="B64" s="571"/>
      <c r="C64" s="35" t="s">
        <v>685</v>
      </c>
      <c r="D64" s="24"/>
      <c r="E64" s="25"/>
      <c r="F64" s="26"/>
      <c r="G64" s="25"/>
      <c r="H64" s="13"/>
    </row>
    <row r="65" spans="1:8" ht="16" customHeight="1" x14ac:dyDescent="0.35">
      <c r="A65" s="571"/>
      <c r="B65" s="571"/>
      <c r="C65" s="35" t="s">
        <v>686</v>
      </c>
      <c r="D65" s="24"/>
      <c r="E65" s="25"/>
      <c r="F65" s="26"/>
      <c r="G65" s="25"/>
      <c r="H65" s="13"/>
    </row>
    <row r="66" spans="1:8" ht="16" customHeight="1" x14ac:dyDescent="0.35">
      <c r="A66" s="571"/>
      <c r="B66" s="571"/>
      <c r="C66" s="35" t="s">
        <v>687</v>
      </c>
      <c r="D66" s="24"/>
      <c r="E66" s="25"/>
      <c r="F66" s="26"/>
      <c r="G66" s="25"/>
      <c r="H66" s="13"/>
    </row>
    <row r="67" spans="1:8" ht="32.15" customHeight="1" x14ac:dyDescent="0.35">
      <c r="A67" s="571"/>
      <c r="B67" s="571"/>
      <c r="C67" s="35" t="s">
        <v>688</v>
      </c>
      <c r="D67" s="24"/>
      <c r="E67" s="25"/>
      <c r="F67" s="26"/>
      <c r="G67" s="25"/>
      <c r="H67" s="13"/>
    </row>
    <row r="68" spans="1:8" ht="32.15" customHeight="1" x14ac:dyDescent="0.35">
      <c r="A68" s="571"/>
      <c r="B68" s="571"/>
      <c r="C68" s="35" t="s">
        <v>689</v>
      </c>
      <c r="D68" s="24"/>
      <c r="E68" s="25"/>
      <c r="F68" s="26"/>
      <c r="G68" s="25"/>
      <c r="H68" s="13"/>
    </row>
    <row r="69" spans="1:8" ht="48" customHeight="1" thickBot="1" x14ac:dyDescent="0.4">
      <c r="A69" s="571"/>
      <c r="B69" s="570"/>
      <c r="C69" s="32" t="s">
        <v>690</v>
      </c>
      <c r="D69" s="27"/>
      <c r="E69" s="28"/>
      <c r="F69" s="29"/>
      <c r="G69" s="28"/>
      <c r="H69" s="17"/>
    </row>
    <row r="70" spans="1:8" ht="16" customHeight="1" x14ac:dyDescent="0.35">
      <c r="A70" s="571"/>
      <c r="B70" s="569" t="s">
        <v>155</v>
      </c>
      <c r="C70" s="31" t="s">
        <v>691</v>
      </c>
      <c r="D70" s="46"/>
      <c r="E70" s="47"/>
      <c r="F70" s="48"/>
      <c r="G70" s="47"/>
      <c r="H70" s="36"/>
    </row>
    <row r="71" spans="1:8" ht="16" customHeight="1" x14ac:dyDescent="0.35">
      <c r="A71" s="571"/>
      <c r="B71" s="571"/>
      <c r="C71" s="35" t="s">
        <v>692</v>
      </c>
      <c r="D71" s="24"/>
      <c r="E71" s="25"/>
      <c r="F71" s="26"/>
      <c r="G71" s="25"/>
      <c r="H71" s="13"/>
    </row>
    <row r="72" spans="1:8" ht="32.15" customHeight="1" x14ac:dyDescent="0.35">
      <c r="A72" s="571"/>
      <c r="B72" s="571"/>
      <c r="C72" s="35" t="s">
        <v>693</v>
      </c>
      <c r="D72" s="24"/>
      <c r="E72" s="25"/>
      <c r="F72" s="26"/>
      <c r="G72" s="25"/>
      <c r="H72" s="13"/>
    </row>
    <row r="73" spans="1:8" ht="16" customHeight="1" x14ac:dyDescent="0.35">
      <c r="A73" s="571"/>
      <c r="B73" s="571"/>
      <c r="C73" s="35" t="s">
        <v>694</v>
      </c>
      <c r="D73" s="24"/>
      <c r="E73" s="25"/>
      <c r="F73" s="26"/>
      <c r="G73" s="25"/>
      <c r="H73" s="13"/>
    </row>
    <row r="74" spans="1:8" ht="16" customHeight="1" x14ac:dyDescent="0.35">
      <c r="A74" s="571"/>
      <c r="B74" s="571"/>
      <c r="C74" s="35" t="s">
        <v>695</v>
      </c>
      <c r="D74" s="24"/>
      <c r="E74" s="25"/>
      <c r="F74" s="26"/>
      <c r="G74" s="25"/>
      <c r="H74" s="13"/>
    </row>
    <row r="75" spans="1:8" ht="16" customHeight="1" x14ac:dyDescent="0.35">
      <c r="A75" s="571"/>
      <c r="B75" s="571"/>
      <c r="C75" s="35" t="s">
        <v>696</v>
      </c>
      <c r="D75" s="24"/>
      <c r="E75" s="25"/>
      <c r="F75" s="26"/>
      <c r="G75" s="25"/>
      <c r="H75" s="13"/>
    </row>
    <row r="76" spans="1:8" ht="16" customHeight="1" x14ac:dyDescent="0.35">
      <c r="A76" s="571"/>
      <c r="B76" s="571"/>
      <c r="C76" s="35" t="s">
        <v>697</v>
      </c>
      <c r="D76" s="24"/>
      <c r="E76" s="25"/>
      <c r="F76" s="26"/>
      <c r="G76" s="25"/>
      <c r="H76" s="13"/>
    </row>
    <row r="77" spans="1:8" ht="16" customHeight="1" x14ac:dyDescent="0.35">
      <c r="A77" s="571"/>
      <c r="B77" s="571"/>
      <c r="C77" s="35" t="s">
        <v>698</v>
      </c>
      <c r="D77" s="24"/>
      <c r="E77" s="25"/>
      <c r="F77" s="26"/>
      <c r="G77" s="25"/>
      <c r="H77" s="13"/>
    </row>
    <row r="78" spans="1:8" ht="48" customHeight="1" thickBot="1" x14ac:dyDescent="0.4">
      <c r="A78" s="571"/>
      <c r="B78" s="570"/>
      <c r="C78" s="32" t="s">
        <v>699</v>
      </c>
      <c r="D78" s="27"/>
      <c r="E78" s="28"/>
      <c r="F78" s="29"/>
      <c r="G78" s="28"/>
      <c r="H78" s="17"/>
    </row>
    <row r="79" spans="1:8" ht="16" customHeight="1" x14ac:dyDescent="0.35">
      <c r="A79" s="571"/>
      <c r="B79" s="569" t="s">
        <v>157</v>
      </c>
      <c r="C79" s="31" t="s">
        <v>700</v>
      </c>
      <c r="D79" s="46"/>
      <c r="E79" s="47"/>
      <c r="F79" s="48"/>
      <c r="G79" s="47"/>
      <c r="H79" s="36"/>
    </row>
    <row r="80" spans="1:8" ht="16" customHeight="1" x14ac:dyDescent="0.35">
      <c r="A80" s="571"/>
      <c r="B80" s="571"/>
      <c r="C80" s="35" t="s">
        <v>701</v>
      </c>
      <c r="D80" s="24"/>
      <c r="E80" s="25"/>
      <c r="F80" s="26"/>
      <c r="G80" s="25"/>
      <c r="H80" s="13"/>
    </row>
    <row r="81" spans="1:8" ht="16" customHeight="1" x14ac:dyDescent="0.35">
      <c r="A81" s="571"/>
      <c r="B81" s="571"/>
      <c r="C81" s="35" t="s">
        <v>702</v>
      </c>
      <c r="D81" s="24"/>
      <c r="E81" s="25"/>
      <c r="F81" s="26"/>
      <c r="G81" s="25"/>
      <c r="H81" s="13"/>
    </row>
    <row r="82" spans="1:8" ht="16" customHeight="1" x14ac:dyDescent="0.35">
      <c r="A82" s="571"/>
      <c r="B82" s="571"/>
      <c r="C82" s="35" t="s">
        <v>703</v>
      </c>
      <c r="D82" s="24"/>
      <c r="E82" s="25"/>
      <c r="F82" s="26"/>
      <c r="G82" s="25"/>
      <c r="H82" s="13"/>
    </row>
    <row r="83" spans="1:8" ht="16" customHeight="1" x14ac:dyDescent="0.35">
      <c r="A83" s="571"/>
      <c r="B83" s="571"/>
      <c r="C83" s="35" t="s">
        <v>704</v>
      </c>
      <c r="D83" s="24"/>
      <c r="E83" s="25"/>
      <c r="F83" s="26"/>
      <c r="G83" s="25"/>
      <c r="H83" s="13"/>
    </row>
    <row r="84" spans="1:8" ht="16" customHeight="1" x14ac:dyDescent="0.35">
      <c r="A84" s="571"/>
      <c r="B84" s="571"/>
      <c r="C84" s="35" t="s">
        <v>705</v>
      </c>
      <c r="D84" s="24"/>
      <c r="E84" s="25"/>
      <c r="F84" s="26"/>
      <c r="G84" s="25"/>
      <c r="H84" s="13"/>
    </row>
    <row r="85" spans="1:8" ht="48" customHeight="1" thickBot="1" x14ac:dyDescent="0.4">
      <c r="A85" s="571"/>
      <c r="B85" s="570"/>
      <c r="C85" s="32" t="s">
        <v>706</v>
      </c>
      <c r="D85" s="27"/>
      <c r="E85" s="28"/>
      <c r="F85" s="29"/>
      <c r="G85" s="28"/>
      <c r="H85" s="17"/>
    </row>
    <row r="86" spans="1:8" ht="16" customHeight="1" x14ac:dyDescent="0.35">
      <c r="A86" s="571"/>
      <c r="B86" s="569" t="s">
        <v>707</v>
      </c>
      <c r="C86" s="31" t="s">
        <v>708</v>
      </c>
      <c r="D86" s="46"/>
      <c r="E86" s="47"/>
      <c r="F86" s="48"/>
      <c r="G86" s="47"/>
      <c r="H86" s="36"/>
    </row>
    <row r="87" spans="1:8" ht="16" customHeight="1" x14ac:dyDescent="0.35">
      <c r="A87" s="571"/>
      <c r="B87" s="571"/>
      <c r="C87" s="35" t="s">
        <v>709</v>
      </c>
      <c r="D87" s="24"/>
      <c r="E87" s="25"/>
      <c r="F87" s="26"/>
      <c r="G87" s="25"/>
      <c r="H87" s="13"/>
    </row>
    <row r="88" spans="1:8" ht="48" customHeight="1" thickBot="1" x14ac:dyDescent="0.4">
      <c r="A88" s="571"/>
      <c r="B88" s="570"/>
      <c r="C88" s="32" t="s">
        <v>710</v>
      </c>
      <c r="D88" s="27"/>
      <c r="E88" s="28"/>
      <c r="F88" s="29"/>
      <c r="G88" s="28"/>
      <c r="H88" s="17"/>
    </row>
    <row r="89" spans="1:8" ht="32.15" customHeight="1" thickBot="1" x14ac:dyDescent="0.4">
      <c r="A89" s="571"/>
      <c r="B89" s="34" t="s">
        <v>711</v>
      </c>
      <c r="C89" s="41" t="s">
        <v>712</v>
      </c>
      <c r="D89" s="45"/>
      <c r="E89" s="43"/>
      <c r="F89" s="44"/>
      <c r="G89" s="43"/>
      <c r="H89" s="42"/>
    </row>
    <row r="90" spans="1:8" ht="106.5" customHeight="1" thickBot="1" x14ac:dyDescent="0.4">
      <c r="A90" s="570"/>
      <c r="B90" s="34" t="s">
        <v>95</v>
      </c>
      <c r="C90" s="41" t="s">
        <v>713</v>
      </c>
      <c r="D90" s="45"/>
      <c r="E90" s="43"/>
      <c r="F90" s="44"/>
      <c r="G90" s="43"/>
      <c r="H90" s="42"/>
    </row>
    <row r="91" spans="1:8" ht="16" customHeight="1" thickBot="1" x14ac:dyDescent="0.4">
      <c r="A91" s="569" t="s">
        <v>714</v>
      </c>
      <c r="B91" s="34" t="s">
        <v>96</v>
      </c>
      <c r="C91" s="41" t="s">
        <v>715</v>
      </c>
      <c r="D91" s="45"/>
      <c r="E91" s="43"/>
      <c r="F91" s="44"/>
      <c r="G91" s="43"/>
      <c r="H91" s="42"/>
    </row>
    <row r="92" spans="1:8" ht="36" customHeight="1" x14ac:dyDescent="0.35">
      <c r="A92" s="571"/>
      <c r="B92" s="569" t="s">
        <v>716</v>
      </c>
      <c r="C92" s="31" t="s">
        <v>717</v>
      </c>
      <c r="D92" s="46"/>
      <c r="E92" s="47"/>
      <c r="F92" s="48"/>
      <c r="G92" s="47"/>
      <c r="H92" s="36"/>
    </row>
    <row r="93" spans="1:8" ht="32.15" customHeight="1" x14ac:dyDescent="0.35">
      <c r="A93" s="571"/>
      <c r="B93" s="571"/>
      <c r="C93" s="35" t="s">
        <v>718</v>
      </c>
      <c r="D93" s="24"/>
      <c r="E93" s="25"/>
      <c r="F93" s="26"/>
      <c r="G93" s="25"/>
      <c r="H93" s="13"/>
    </row>
    <row r="94" spans="1:8" ht="31.5" customHeight="1" thickBot="1" x14ac:dyDescent="0.4">
      <c r="A94" s="571"/>
      <c r="B94" s="570"/>
      <c r="C94" s="32" t="s">
        <v>719</v>
      </c>
      <c r="D94" s="27"/>
      <c r="E94" s="28"/>
      <c r="F94" s="29"/>
      <c r="G94" s="28"/>
      <c r="H94" s="17"/>
    </row>
    <row r="95" spans="1:8" ht="32.15" customHeight="1" x14ac:dyDescent="0.35">
      <c r="A95" s="571"/>
      <c r="B95" s="569" t="s">
        <v>169</v>
      </c>
      <c r="C95" s="31" t="s">
        <v>720</v>
      </c>
      <c r="D95" s="46"/>
      <c r="E95" s="47"/>
      <c r="F95" s="48"/>
      <c r="G95" s="47"/>
      <c r="H95" s="36"/>
    </row>
    <row r="96" spans="1:8" ht="16" customHeight="1" x14ac:dyDescent="0.35">
      <c r="A96" s="571"/>
      <c r="B96" s="571"/>
      <c r="C96" s="35" t="s">
        <v>721</v>
      </c>
      <c r="D96" s="24"/>
      <c r="E96" s="25"/>
      <c r="F96" s="26"/>
      <c r="G96" s="25"/>
      <c r="H96" s="13"/>
    </row>
    <row r="97" spans="1:8" ht="32.15" customHeight="1" x14ac:dyDescent="0.35">
      <c r="A97" s="571"/>
      <c r="B97" s="571"/>
      <c r="C97" s="35" t="s">
        <v>722</v>
      </c>
      <c r="D97" s="24"/>
      <c r="E97" s="25"/>
      <c r="F97" s="26"/>
      <c r="G97" s="25"/>
      <c r="H97" s="13"/>
    </row>
    <row r="98" spans="1:8" ht="32.15" customHeight="1" thickBot="1" x14ac:dyDescent="0.4">
      <c r="A98" s="571"/>
      <c r="B98" s="571"/>
      <c r="C98" s="32" t="s">
        <v>723</v>
      </c>
      <c r="D98" s="27"/>
      <c r="E98" s="28"/>
      <c r="F98" s="29"/>
      <c r="G98" s="28"/>
      <c r="H98" s="17"/>
    </row>
    <row r="99" spans="1:8" ht="16" customHeight="1" x14ac:dyDescent="0.35">
      <c r="A99" s="569" t="s">
        <v>179</v>
      </c>
      <c r="B99" s="569" t="s">
        <v>173</v>
      </c>
      <c r="C99" s="31" t="s">
        <v>724</v>
      </c>
      <c r="D99" s="46"/>
      <c r="E99" s="47"/>
      <c r="F99" s="48"/>
      <c r="G99" s="47"/>
      <c r="H99" s="36"/>
    </row>
    <row r="100" spans="1:8" ht="16" customHeight="1" thickBot="1" x14ac:dyDescent="0.4">
      <c r="A100" s="571"/>
      <c r="B100" s="570"/>
      <c r="C100" s="32" t="s">
        <v>725</v>
      </c>
      <c r="D100" s="27"/>
      <c r="E100" s="28"/>
      <c r="F100" s="29"/>
      <c r="G100" s="28"/>
      <c r="H100" s="17"/>
    </row>
    <row r="101" spans="1:8" ht="16" customHeight="1" x14ac:dyDescent="0.35">
      <c r="A101" s="571"/>
      <c r="B101" s="569" t="s">
        <v>175</v>
      </c>
      <c r="C101" s="31" t="s">
        <v>726</v>
      </c>
      <c r="D101" s="46"/>
      <c r="E101" s="47"/>
      <c r="F101" s="48"/>
      <c r="G101" s="47"/>
      <c r="H101" s="36"/>
    </row>
    <row r="102" spans="1:8" ht="16" customHeight="1" x14ac:dyDescent="0.35">
      <c r="A102" s="571"/>
      <c r="B102" s="571"/>
      <c r="C102" s="35" t="s">
        <v>727</v>
      </c>
      <c r="D102" s="24"/>
      <c r="E102" s="25"/>
      <c r="F102" s="26"/>
      <c r="G102" s="25"/>
      <c r="H102" s="13"/>
    </row>
    <row r="103" spans="1:8" ht="16" customHeight="1" thickBot="1" x14ac:dyDescent="0.4">
      <c r="A103" s="571"/>
      <c r="B103" s="570"/>
      <c r="C103" s="32" t="s">
        <v>728</v>
      </c>
      <c r="D103" s="27"/>
      <c r="E103" s="28"/>
      <c r="F103" s="29"/>
      <c r="G103" s="28"/>
      <c r="H103" s="17"/>
    </row>
    <row r="104" spans="1:8" ht="32.15" customHeight="1" thickBot="1" x14ac:dyDescent="0.4">
      <c r="A104" s="570"/>
      <c r="B104" s="34" t="s">
        <v>177</v>
      </c>
      <c r="C104" s="41" t="s">
        <v>729</v>
      </c>
      <c r="D104" s="45"/>
      <c r="E104" s="43"/>
      <c r="F104" s="44"/>
      <c r="G104" s="43"/>
      <c r="H104" s="42"/>
    </row>
    <row r="105" spans="1:8" ht="16" customHeight="1" x14ac:dyDescent="0.35">
      <c r="A105" s="569" t="s">
        <v>730</v>
      </c>
      <c r="B105" s="569" t="s">
        <v>731</v>
      </c>
      <c r="C105" s="31" t="s">
        <v>732</v>
      </c>
      <c r="D105" s="46"/>
      <c r="E105" s="47"/>
      <c r="F105" s="48"/>
      <c r="G105" s="47"/>
      <c r="H105" s="36"/>
    </row>
    <row r="106" spans="1:8" ht="16" customHeight="1" x14ac:dyDescent="0.35">
      <c r="A106" s="571"/>
      <c r="B106" s="571"/>
      <c r="C106" s="35" t="s">
        <v>733</v>
      </c>
      <c r="D106" s="24"/>
      <c r="E106" s="25"/>
      <c r="F106" s="26"/>
      <c r="G106" s="25"/>
      <c r="H106" s="13"/>
    </row>
    <row r="107" spans="1:8" ht="16" customHeight="1" thickBot="1" x14ac:dyDescent="0.4">
      <c r="A107" s="571"/>
      <c r="B107" s="570"/>
      <c r="C107" s="32" t="s">
        <v>734</v>
      </c>
      <c r="D107" s="27"/>
      <c r="E107" s="28"/>
      <c r="F107" s="29"/>
      <c r="G107" s="28"/>
      <c r="H107" s="17"/>
    </row>
    <row r="108" spans="1:8" ht="16" customHeight="1" x14ac:dyDescent="0.35">
      <c r="A108" s="571"/>
      <c r="B108" s="569" t="s">
        <v>183</v>
      </c>
      <c r="C108" s="31" t="s">
        <v>735</v>
      </c>
      <c r="D108" s="46"/>
      <c r="E108" s="47"/>
      <c r="F108" s="48"/>
      <c r="G108" s="47"/>
      <c r="H108" s="36"/>
    </row>
    <row r="109" spans="1:8" ht="16" customHeight="1" x14ac:dyDescent="0.35">
      <c r="A109" s="571"/>
      <c r="B109" s="571"/>
      <c r="C109" s="35" t="s">
        <v>736</v>
      </c>
      <c r="D109" s="24"/>
      <c r="E109" s="25"/>
      <c r="F109" s="26"/>
      <c r="G109" s="25"/>
      <c r="H109" s="13"/>
    </row>
    <row r="110" spans="1:8" ht="16" customHeight="1" x14ac:dyDescent="0.35">
      <c r="A110" s="571"/>
      <c r="B110" s="571"/>
      <c r="C110" s="35" t="s">
        <v>737</v>
      </c>
      <c r="D110" s="24"/>
      <c r="E110" s="25"/>
      <c r="F110" s="26"/>
      <c r="G110" s="25"/>
      <c r="H110" s="13"/>
    </row>
    <row r="111" spans="1:8" ht="16" customHeight="1" x14ac:dyDescent="0.35">
      <c r="A111" s="571"/>
      <c r="B111" s="571"/>
      <c r="C111" s="35" t="s">
        <v>738</v>
      </c>
      <c r="D111" s="24"/>
      <c r="E111" s="25"/>
      <c r="F111" s="26"/>
      <c r="G111" s="25"/>
      <c r="H111" s="13"/>
    </row>
    <row r="112" spans="1:8" ht="16" customHeight="1" x14ac:dyDescent="0.35">
      <c r="A112" s="571"/>
      <c r="B112" s="571"/>
      <c r="C112" s="35" t="s">
        <v>739</v>
      </c>
      <c r="D112" s="24"/>
      <c r="E112" s="25"/>
      <c r="F112" s="26"/>
      <c r="G112" s="25"/>
      <c r="H112" s="13"/>
    </row>
    <row r="113" spans="1:8" ht="16" customHeight="1" thickBot="1" x14ac:dyDescent="0.4">
      <c r="A113" s="570"/>
      <c r="B113" s="570"/>
      <c r="C113" s="32" t="s">
        <v>740</v>
      </c>
      <c r="D113" s="27"/>
      <c r="E113" s="28"/>
      <c r="F113" s="29"/>
      <c r="G113" s="28"/>
      <c r="H113" s="17"/>
    </row>
    <row r="114" spans="1:8" ht="16" customHeight="1" thickBot="1" x14ac:dyDescent="0.4">
      <c r="A114" s="569" t="s">
        <v>191</v>
      </c>
      <c r="B114" s="34" t="s">
        <v>97</v>
      </c>
      <c r="C114" s="41" t="s">
        <v>741</v>
      </c>
      <c r="D114" s="45"/>
      <c r="E114" s="43"/>
      <c r="F114" s="44"/>
      <c r="G114" s="43"/>
      <c r="H114" s="42"/>
    </row>
    <row r="115" spans="1:8" ht="16" customHeight="1" thickBot="1" x14ac:dyDescent="0.4">
      <c r="A115" s="570"/>
      <c r="B115" s="34" t="s">
        <v>189</v>
      </c>
      <c r="C115" s="41" t="s">
        <v>742</v>
      </c>
      <c r="D115" s="45"/>
      <c r="E115" s="43"/>
      <c r="F115" s="44"/>
      <c r="G115" s="43"/>
      <c r="H115" s="42"/>
    </row>
    <row r="116" spans="1:8" ht="16" customHeight="1" thickBot="1" x14ac:dyDescent="0.4">
      <c r="A116" s="569" t="s">
        <v>198</v>
      </c>
      <c r="B116" s="34" t="s">
        <v>99</v>
      </c>
      <c r="C116" s="32" t="s">
        <v>743</v>
      </c>
      <c r="D116" s="45"/>
      <c r="E116" s="43"/>
      <c r="F116" s="44"/>
      <c r="G116" s="43"/>
      <c r="H116" s="42"/>
    </row>
    <row r="117" spans="1:8" ht="16" customHeight="1" thickBot="1" x14ac:dyDescent="0.4">
      <c r="A117" s="571"/>
      <c r="B117" s="34" t="s">
        <v>100</v>
      </c>
      <c r="C117" s="32" t="s">
        <v>744</v>
      </c>
      <c r="D117" s="45"/>
      <c r="E117" s="43"/>
      <c r="F117" s="44"/>
      <c r="G117" s="43"/>
      <c r="H117" s="42"/>
    </row>
    <row r="118" spans="1:8" ht="32.15" customHeight="1" thickBot="1" x14ac:dyDescent="0.4">
      <c r="A118" s="570"/>
      <c r="B118" s="34" t="s">
        <v>196</v>
      </c>
      <c r="C118" s="32" t="s">
        <v>745</v>
      </c>
      <c r="D118" s="45"/>
      <c r="E118" s="43"/>
      <c r="F118" s="44"/>
      <c r="G118" s="43"/>
      <c r="H118" s="42"/>
    </row>
    <row r="119" spans="1:8" ht="16" customHeight="1" thickBot="1" x14ac:dyDescent="0.4">
      <c r="A119" s="569" t="s">
        <v>746</v>
      </c>
      <c r="B119" s="34" t="s">
        <v>200</v>
      </c>
      <c r="C119" s="32" t="s">
        <v>747</v>
      </c>
      <c r="D119" s="45"/>
      <c r="E119" s="43"/>
      <c r="F119" s="44"/>
      <c r="G119" s="43"/>
      <c r="H119" s="42"/>
    </row>
    <row r="120" spans="1:8" ht="16" customHeight="1" thickBot="1" x14ac:dyDescent="0.4">
      <c r="A120" s="571"/>
      <c r="B120" s="34" t="s">
        <v>202</v>
      </c>
      <c r="C120" s="32" t="s">
        <v>748</v>
      </c>
      <c r="D120" s="45"/>
      <c r="E120" s="43"/>
      <c r="F120" s="44"/>
      <c r="G120" s="43"/>
      <c r="H120" s="42"/>
    </row>
    <row r="121" spans="1:8" ht="16" customHeight="1" thickBot="1" x14ac:dyDescent="0.4">
      <c r="A121" s="571"/>
      <c r="B121" s="34" t="s">
        <v>204</v>
      </c>
      <c r="C121" s="32" t="s">
        <v>749</v>
      </c>
      <c r="D121" s="45"/>
      <c r="E121" s="43"/>
      <c r="F121" s="44"/>
      <c r="G121" s="43"/>
      <c r="H121" s="42"/>
    </row>
    <row r="122" spans="1:8" ht="26.25" customHeight="1" thickBot="1" x14ac:dyDescent="0.4">
      <c r="A122" s="570"/>
      <c r="B122" s="34" t="s">
        <v>750</v>
      </c>
      <c r="C122" s="32" t="s">
        <v>751</v>
      </c>
      <c r="D122" s="45"/>
      <c r="E122" s="43"/>
      <c r="F122" s="44"/>
      <c r="G122" s="43"/>
      <c r="H122" s="42"/>
    </row>
    <row r="123" spans="1:8" ht="16" customHeight="1" thickBot="1" x14ac:dyDescent="0.4">
      <c r="A123" s="569" t="s">
        <v>752</v>
      </c>
      <c r="B123" s="34" t="s">
        <v>208</v>
      </c>
      <c r="C123" s="32" t="s">
        <v>753</v>
      </c>
      <c r="D123" s="45"/>
      <c r="E123" s="43"/>
      <c r="F123" s="44"/>
      <c r="G123" s="43"/>
      <c r="H123" s="42"/>
    </row>
    <row r="124" spans="1:8" ht="16" customHeight="1" x14ac:dyDescent="0.35">
      <c r="A124" s="571"/>
      <c r="B124" s="569" t="s">
        <v>754</v>
      </c>
      <c r="C124" s="33" t="s">
        <v>755</v>
      </c>
      <c r="D124" s="46"/>
      <c r="E124" s="47"/>
      <c r="F124" s="48"/>
      <c r="G124" s="47"/>
      <c r="H124" s="36"/>
    </row>
    <row r="125" spans="1:8" ht="16" customHeight="1" x14ac:dyDescent="0.35">
      <c r="A125" s="571"/>
      <c r="B125" s="571"/>
      <c r="C125" s="33" t="s">
        <v>756</v>
      </c>
      <c r="D125" s="24"/>
      <c r="E125" s="25"/>
      <c r="F125" s="26"/>
      <c r="G125" s="25"/>
      <c r="H125" s="13"/>
    </row>
    <row r="126" spans="1:8" ht="16" customHeight="1" thickBot="1" x14ac:dyDescent="0.4">
      <c r="A126" s="571"/>
      <c r="B126" s="570"/>
      <c r="C126" s="34" t="s">
        <v>757</v>
      </c>
      <c r="D126" s="27"/>
      <c r="E126" s="28"/>
      <c r="F126" s="29"/>
      <c r="G126" s="28"/>
      <c r="H126" s="17"/>
    </row>
    <row r="127" spans="1:8" ht="16" customHeight="1" x14ac:dyDescent="0.35">
      <c r="A127" s="571"/>
      <c r="B127" s="569" t="s">
        <v>104</v>
      </c>
      <c r="C127" s="33" t="s">
        <v>758</v>
      </c>
      <c r="D127" s="46"/>
      <c r="E127" s="47"/>
      <c r="F127" s="48"/>
      <c r="G127" s="47"/>
      <c r="H127" s="36"/>
    </row>
    <row r="128" spans="1:8" ht="16" customHeight="1" thickBot="1" x14ac:dyDescent="0.4">
      <c r="A128" s="571"/>
      <c r="B128" s="570"/>
      <c r="C128" s="34" t="s">
        <v>759</v>
      </c>
      <c r="D128" s="27"/>
      <c r="E128" s="28"/>
      <c r="F128" s="29"/>
      <c r="G128" s="28"/>
      <c r="H128" s="17"/>
    </row>
    <row r="129" spans="1:8" ht="16" customHeight="1" x14ac:dyDescent="0.35">
      <c r="A129" s="571"/>
      <c r="B129" s="569" t="s">
        <v>213</v>
      </c>
      <c r="C129" s="33" t="s">
        <v>760</v>
      </c>
      <c r="D129" s="46"/>
      <c r="E129" s="47"/>
      <c r="F129" s="48"/>
      <c r="G129" s="47"/>
      <c r="H129" s="36"/>
    </row>
    <row r="130" spans="1:8" ht="16" customHeight="1" thickBot="1" x14ac:dyDescent="0.4">
      <c r="A130" s="570"/>
      <c r="B130" s="570"/>
      <c r="C130" s="34" t="s">
        <v>761</v>
      </c>
      <c r="D130" s="27"/>
      <c r="E130" s="28"/>
      <c r="F130" s="29"/>
      <c r="G130" s="28"/>
      <c r="H130" s="17"/>
    </row>
    <row r="131" spans="1:8" ht="16" customHeight="1" thickBot="1" x14ac:dyDescent="0.4">
      <c r="A131" s="569" t="s">
        <v>237</v>
      </c>
      <c r="B131" s="569" t="s">
        <v>762</v>
      </c>
      <c r="C131" s="34" t="s">
        <v>763</v>
      </c>
      <c r="D131" s="45"/>
      <c r="E131" s="43"/>
      <c r="F131" s="44"/>
      <c r="G131" s="43"/>
      <c r="H131" s="42"/>
    </row>
    <row r="132" spans="1:8" ht="16" customHeight="1" thickBot="1" x14ac:dyDescent="0.4">
      <c r="A132" s="571"/>
      <c r="B132" s="570"/>
      <c r="C132" s="34" t="s">
        <v>764</v>
      </c>
      <c r="D132" s="45"/>
      <c r="E132" s="43"/>
      <c r="F132" s="44"/>
      <c r="G132" s="43"/>
      <c r="H132" s="42"/>
    </row>
    <row r="133" spans="1:8" ht="16" customHeight="1" thickBot="1" x14ac:dyDescent="0.4">
      <c r="A133" s="571"/>
      <c r="B133" s="34" t="s">
        <v>219</v>
      </c>
      <c r="C133" s="34" t="s">
        <v>765</v>
      </c>
      <c r="D133" s="45"/>
      <c r="E133" s="43"/>
      <c r="F133" s="44"/>
      <c r="G133" s="43"/>
      <c r="H133" s="42"/>
    </row>
    <row r="134" spans="1:8" ht="16" customHeight="1" thickBot="1" x14ac:dyDescent="0.4">
      <c r="A134" s="571"/>
      <c r="B134" s="34" t="s">
        <v>766</v>
      </c>
      <c r="C134" s="34" t="s">
        <v>767</v>
      </c>
      <c r="D134" s="45"/>
      <c r="E134" s="43"/>
      <c r="F134" s="44"/>
      <c r="G134" s="43"/>
      <c r="H134" s="42"/>
    </row>
    <row r="135" spans="1:8" ht="16" customHeight="1" x14ac:dyDescent="0.35">
      <c r="A135" s="571"/>
      <c r="B135" s="569" t="s">
        <v>768</v>
      </c>
      <c r="C135" s="569" t="s">
        <v>769</v>
      </c>
      <c r="D135" s="46"/>
      <c r="E135" s="47"/>
      <c r="F135" s="48"/>
      <c r="G135" s="47"/>
      <c r="H135" s="36"/>
    </row>
    <row r="136" spans="1:8" ht="16" customHeight="1" thickBot="1" x14ac:dyDescent="0.4">
      <c r="A136" s="571"/>
      <c r="B136" s="570"/>
      <c r="C136" s="570"/>
      <c r="D136" s="27"/>
      <c r="E136" s="28"/>
      <c r="F136" s="29"/>
      <c r="G136" s="28"/>
      <c r="H136" s="17"/>
    </row>
    <row r="137" spans="1:8" ht="16" customHeight="1" thickBot="1" x14ac:dyDescent="0.4">
      <c r="A137" s="571"/>
      <c r="B137" s="34" t="s">
        <v>770</v>
      </c>
      <c r="C137" s="34" t="s">
        <v>771</v>
      </c>
      <c r="D137" s="45"/>
      <c r="E137" s="43"/>
      <c r="F137" s="44"/>
      <c r="G137" s="43"/>
      <c r="H137" s="42"/>
    </row>
    <row r="138" spans="1:8" ht="16" customHeight="1" thickBot="1" x14ac:dyDescent="0.4">
      <c r="A138" s="571"/>
      <c r="B138" s="34" t="s">
        <v>772</v>
      </c>
      <c r="C138" s="34" t="s">
        <v>773</v>
      </c>
      <c r="D138" s="45"/>
      <c r="E138" s="43"/>
      <c r="F138" s="44"/>
      <c r="G138" s="43"/>
      <c r="H138" s="42"/>
    </row>
    <row r="139" spans="1:8" ht="32.15" customHeight="1" thickBot="1" x14ac:dyDescent="0.4">
      <c r="A139" s="571"/>
      <c r="B139" s="34" t="s">
        <v>774</v>
      </c>
      <c r="C139" s="34" t="s">
        <v>775</v>
      </c>
      <c r="D139" s="45"/>
      <c r="E139" s="43"/>
      <c r="F139" s="44"/>
      <c r="G139" s="43"/>
      <c r="H139" s="42"/>
    </row>
    <row r="140" spans="1:8" ht="16" customHeight="1" thickBot="1" x14ac:dyDescent="0.4">
      <c r="A140" s="570"/>
      <c r="B140" s="34" t="s">
        <v>776</v>
      </c>
      <c r="C140" s="34" t="s">
        <v>777</v>
      </c>
      <c r="D140" s="45"/>
      <c r="E140" s="43"/>
      <c r="F140" s="44"/>
      <c r="G140" s="43"/>
      <c r="H140" s="42"/>
    </row>
    <row r="141" spans="1:8" x14ac:dyDescent="0.35">
      <c r="H141"/>
    </row>
    <row r="142" spans="1:8" x14ac:dyDescent="0.35">
      <c r="H142"/>
    </row>
    <row r="143" spans="1:8" ht="15.5" x14ac:dyDescent="0.35">
      <c r="A143" s="19"/>
      <c r="H143"/>
    </row>
    <row r="144" spans="1:8" x14ac:dyDescent="0.35">
      <c r="H144"/>
    </row>
    <row r="145" spans="8:8" x14ac:dyDescent="0.35">
      <c r="H145"/>
    </row>
    <row r="146" spans="8:8" x14ac:dyDescent="0.35">
      <c r="H146"/>
    </row>
    <row r="147" spans="8:8" x14ac:dyDescent="0.35">
      <c r="H147"/>
    </row>
    <row r="148" spans="8:8" x14ac:dyDescent="0.35">
      <c r="H148"/>
    </row>
    <row r="149" spans="8:8" x14ac:dyDescent="0.35">
      <c r="H149"/>
    </row>
  </sheetData>
  <mergeCells count="39">
    <mergeCell ref="A91:A98"/>
    <mergeCell ref="B92:B94"/>
    <mergeCell ref="B95:B98"/>
    <mergeCell ref="B99:B100"/>
    <mergeCell ref="B101:B103"/>
    <mergeCell ref="A60:A90"/>
    <mergeCell ref="B60:B69"/>
    <mergeCell ref="B70:B78"/>
    <mergeCell ref="B79:B85"/>
    <mergeCell ref="B86:B88"/>
    <mergeCell ref="A51:A59"/>
    <mergeCell ref="B51:B52"/>
    <mergeCell ref="B53:B59"/>
    <mergeCell ref="A8:A25"/>
    <mergeCell ref="B8:B9"/>
    <mergeCell ref="B10:B11"/>
    <mergeCell ref="B12:B18"/>
    <mergeCell ref="B19:B21"/>
    <mergeCell ref="B22:B25"/>
    <mergeCell ref="A26:A50"/>
    <mergeCell ref="B26:B35"/>
    <mergeCell ref="B37:B44"/>
    <mergeCell ref="B45:B46"/>
    <mergeCell ref="B48:B50"/>
    <mergeCell ref="C135:C136"/>
    <mergeCell ref="A99:A104"/>
    <mergeCell ref="A105:A113"/>
    <mergeCell ref="A114:A115"/>
    <mergeCell ref="B129:B130"/>
    <mergeCell ref="B131:B132"/>
    <mergeCell ref="A131:A140"/>
    <mergeCell ref="B135:B136"/>
    <mergeCell ref="B105:B107"/>
    <mergeCell ref="B108:B113"/>
    <mergeCell ref="A116:A118"/>
    <mergeCell ref="A119:A122"/>
    <mergeCell ref="A123:A130"/>
    <mergeCell ref="B124:B126"/>
    <mergeCell ref="B127:B128"/>
  </mergeCells>
  <conditionalFormatting sqref="F9:G12 F14:G18 F37:G38 F33:G35 F52:G54 F40:G41 F43:G45 F47:G50 F20:G21 F23:G27 F29:G31 F69:G114 F55 G55:G56 F124:G130 F135:G136 F139:G139">
    <cfRule type="cellIs" dxfId="31" priority="37" operator="lessThan">
      <formula>0</formula>
    </cfRule>
  </conditionalFormatting>
  <conditionalFormatting sqref="F57:G60">
    <cfRule type="cellIs" dxfId="30" priority="36" operator="lessThan">
      <formula>0</formula>
    </cfRule>
  </conditionalFormatting>
  <conditionalFormatting sqref="F61:G67">
    <cfRule type="cellIs" dxfId="29" priority="35" operator="lessThan">
      <formula>0</formula>
    </cfRule>
  </conditionalFormatting>
  <conditionalFormatting sqref="F8:G8">
    <cfRule type="cellIs" dxfId="28" priority="32" operator="lessThan">
      <formula>0</formula>
    </cfRule>
  </conditionalFormatting>
  <conditionalFormatting sqref="F13:G13">
    <cfRule type="cellIs" dxfId="27" priority="31" operator="lessThan">
      <formula>0</formula>
    </cfRule>
  </conditionalFormatting>
  <conditionalFormatting sqref="F36:G36">
    <cfRule type="cellIs" dxfId="26" priority="30" operator="lessThan">
      <formula>0</formula>
    </cfRule>
  </conditionalFormatting>
  <conditionalFormatting sqref="F32:G32">
    <cfRule type="cellIs" dxfId="25" priority="29" operator="lessThan">
      <formula>0</formula>
    </cfRule>
  </conditionalFormatting>
  <conditionalFormatting sqref="F51:G51">
    <cfRule type="cellIs" dxfId="24" priority="28" operator="lessThan">
      <formula>0</formula>
    </cfRule>
  </conditionalFormatting>
  <conditionalFormatting sqref="F56">
    <cfRule type="cellIs" dxfId="23" priority="27" operator="lessThan">
      <formula>0</formula>
    </cfRule>
  </conditionalFormatting>
  <conditionalFormatting sqref="F39:G39">
    <cfRule type="cellIs" dxfId="22" priority="26" operator="lessThan">
      <formula>0</formula>
    </cfRule>
  </conditionalFormatting>
  <conditionalFormatting sqref="F42:G42">
    <cfRule type="cellIs" dxfId="21" priority="25" operator="lessThan">
      <formula>0</formula>
    </cfRule>
  </conditionalFormatting>
  <conditionalFormatting sqref="F46:G46">
    <cfRule type="cellIs" dxfId="20" priority="24" operator="lessThan">
      <formula>0</formula>
    </cfRule>
  </conditionalFormatting>
  <conditionalFormatting sqref="F19:G19">
    <cfRule type="cellIs" dxfId="19" priority="23" operator="lessThan">
      <formula>0</formula>
    </cfRule>
  </conditionalFormatting>
  <conditionalFormatting sqref="F22:G22">
    <cfRule type="cellIs" dxfId="18" priority="22" operator="lessThan">
      <formula>0</formula>
    </cfRule>
  </conditionalFormatting>
  <conditionalFormatting sqref="F28:G28">
    <cfRule type="cellIs" dxfId="17" priority="21" operator="lessThan">
      <formula>0</formula>
    </cfRule>
  </conditionalFormatting>
  <conditionalFormatting sqref="F68:G68">
    <cfRule type="cellIs" dxfId="16" priority="18" operator="lessThan">
      <formula>0</formula>
    </cfRule>
  </conditionalFormatting>
  <conditionalFormatting sqref="F115:G115">
    <cfRule type="cellIs" dxfId="15" priority="16" operator="lessThan">
      <formula>0</formula>
    </cfRule>
  </conditionalFormatting>
  <conditionalFormatting sqref="F116:G116">
    <cfRule type="cellIs" dxfId="14" priority="15" operator="lessThan">
      <formula>0</formula>
    </cfRule>
  </conditionalFormatting>
  <conditionalFormatting sqref="F117:G117">
    <cfRule type="cellIs" dxfId="13" priority="14" operator="lessThan">
      <formula>0</formula>
    </cfRule>
  </conditionalFormatting>
  <conditionalFormatting sqref="F118:G118">
    <cfRule type="cellIs" dxfId="12" priority="13" operator="lessThan">
      <formula>0</formula>
    </cfRule>
  </conditionalFormatting>
  <conditionalFormatting sqref="F119:G119">
    <cfRule type="cellIs" dxfId="11" priority="12" operator="lessThan">
      <formula>0</formula>
    </cfRule>
  </conditionalFormatting>
  <conditionalFormatting sqref="F120:G120">
    <cfRule type="cellIs" dxfId="10" priority="11" operator="lessThan">
      <formula>0</formula>
    </cfRule>
  </conditionalFormatting>
  <conditionalFormatting sqref="F121:G121">
    <cfRule type="cellIs" dxfId="9" priority="10" operator="lessThan">
      <formula>0</formula>
    </cfRule>
  </conditionalFormatting>
  <conditionalFormatting sqref="F122:G122">
    <cfRule type="cellIs" dxfId="8" priority="9" operator="lessThan">
      <formula>0</formula>
    </cfRule>
  </conditionalFormatting>
  <conditionalFormatting sqref="F123:G123">
    <cfRule type="cellIs" dxfId="7" priority="8" operator="lessThan">
      <formula>0</formula>
    </cfRule>
  </conditionalFormatting>
  <conditionalFormatting sqref="F131:G131">
    <cfRule type="cellIs" dxfId="6" priority="7" operator="lessThan">
      <formula>0</formula>
    </cfRule>
  </conditionalFormatting>
  <conditionalFormatting sqref="F132:G132">
    <cfRule type="cellIs" dxfId="5" priority="6" operator="lessThan">
      <formula>0</formula>
    </cfRule>
  </conditionalFormatting>
  <conditionalFormatting sqref="F133:G133">
    <cfRule type="cellIs" dxfId="4" priority="5" operator="lessThan">
      <formula>0</formula>
    </cfRule>
  </conditionalFormatting>
  <conditionalFormatting sqref="F134:G134">
    <cfRule type="cellIs" dxfId="3" priority="4" operator="lessThan">
      <formula>0</formula>
    </cfRule>
  </conditionalFormatting>
  <conditionalFormatting sqref="F137:G137">
    <cfRule type="cellIs" dxfId="2" priority="3" operator="lessThan">
      <formula>0</formula>
    </cfRule>
  </conditionalFormatting>
  <conditionalFormatting sqref="F138:G138">
    <cfRule type="cellIs" dxfId="1" priority="2" operator="lessThan">
      <formula>0</formula>
    </cfRule>
  </conditionalFormatting>
  <conditionalFormatting sqref="F140:G140">
    <cfRule type="cellIs" dxfId="0" priority="1" operator="lessThan">
      <formula>0</formula>
    </cfRule>
  </conditionalFormatting>
  <pageMargins left="0.7" right="0.7" top="0.75" bottom="0.75" header="0.3" footer="0.3"/>
  <pageSetup paperSize="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337FF-DDB7-4C1C-AC39-BD408E2246A4}">
  <sheetPr codeName="Sheet4">
    <tabColor rgb="FF86A0D0"/>
  </sheetPr>
  <dimension ref="B1:J101"/>
  <sheetViews>
    <sheetView topLeftCell="A86" workbookViewId="0">
      <selection activeCell="I91" sqref="I91"/>
    </sheetView>
  </sheetViews>
  <sheetFormatPr defaultColWidth="9.1796875" defaultRowHeight="12.5" x14ac:dyDescent="0.25"/>
  <cols>
    <col min="1" max="2" width="1.453125" style="10" customWidth="1"/>
    <col min="3" max="3" width="17.1796875" style="10" customWidth="1"/>
    <col min="4" max="4" width="20" style="10" customWidth="1"/>
    <col min="5" max="5" width="66.7265625" style="10" customWidth="1"/>
    <col min="6" max="6" width="28.81640625" style="10" customWidth="1"/>
    <col min="7" max="7" width="1.26953125" style="10" customWidth="1"/>
    <col min="8" max="16384" width="9.1796875" style="10"/>
  </cols>
  <sheetData>
    <row r="1" spans="2:7" s="285" customFormat="1" ht="12" thickBot="1" x14ac:dyDescent="0.4"/>
    <row r="2" spans="2:7" s="270" customFormat="1" ht="42" customHeight="1" x14ac:dyDescent="0.25">
      <c r="B2" s="310"/>
      <c r="C2" s="311"/>
      <c r="D2" s="312"/>
      <c r="E2" s="312"/>
      <c r="F2" s="312"/>
      <c r="G2" s="313"/>
    </row>
    <row r="3" spans="2:7" s="285" customFormat="1" ht="17.25" customHeight="1" x14ac:dyDescent="0.35">
      <c r="B3" s="314"/>
      <c r="C3" s="315"/>
      <c r="D3" s="316"/>
      <c r="E3" s="316"/>
      <c r="F3" s="92" t="str">
        <f>UPPER(Lists!K3)</f>
        <v>STATISTICAL OFFICE OF THE EUROPEAN UNION</v>
      </c>
      <c r="G3" s="305"/>
    </row>
    <row r="4" spans="2:7" s="285" customFormat="1" ht="22.5" customHeight="1" x14ac:dyDescent="0.35">
      <c r="B4" s="314"/>
      <c r="C4" s="507" t="str">
        <f>UPPER(Lists!K7)</f>
        <v>ECOSYSTEM EXTENT ACCOUNTS</v>
      </c>
      <c r="D4" s="507"/>
      <c r="E4" s="507"/>
      <c r="F4" s="507"/>
      <c r="G4" s="305"/>
    </row>
    <row r="5" spans="2:7" s="285" customFormat="1" ht="21.75" customHeight="1" x14ac:dyDescent="0.35">
      <c r="B5" s="317"/>
      <c r="C5" s="508" t="str">
        <f>CONCATENATE(Lists!K8," DATA COLLECTION")</f>
        <v>2024 DATA COLLECTION</v>
      </c>
      <c r="D5" s="508"/>
      <c r="E5" s="508"/>
      <c r="F5" s="508"/>
      <c r="G5" s="305"/>
    </row>
    <row r="6" spans="2:7" s="285" customFormat="1" ht="15" customHeight="1" thickBot="1" x14ac:dyDescent="0.4">
      <c r="B6" s="317"/>
      <c r="C6" s="318"/>
      <c r="D6" s="318"/>
      <c r="E6" s="318"/>
      <c r="F6" s="318"/>
      <c r="G6" s="305"/>
    </row>
    <row r="7" spans="2:7" s="320" customFormat="1" ht="39" customHeight="1" thickBot="1" x14ac:dyDescent="0.4">
      <c r="B7" s="304"/>
      <c r="C7" s="509" t="s">
        <v>0</v>
      </c>
      <c r="D7" s="509"/>
      <c r="E7" s="509"/>
      <c r="F7" s="509"/>
      <c r="G7" s="319"/>
    </row>
    <row r="8" spans="2:7" s="320" customFormat="1" ht="10.5" customHeight="1" x14ac:dyDescent="0.35">
      <c r="B8" s="321"/>
      <c r="C8" s="322"/>
      <c r="D8" s="322"/>
      <c r="E8" s="322"/>
      <c r="F8" s="322"/>
      <c r="G8" s="323"/>
    </row>
    <row r="9" spans="2:7" s="320" customFormat="1" ht="14" x14ac:dyDescent="0.35">
      <c r="B9" s="321"/>
      <c r="C9" s="496" t="s">
        <v>1</v>
      </c>
      <c r="D9" s="496"/>
      <c r="E9" s="496"/>
      <c r="F9" s="496"/>
      <c r="G9" s="323"/>
    </row>
    <row r="10" spans="2:7" s="320" customFormat="1" ht="14" x14ac:dyDescent="0.35">
      <c r="B10" s="321"/>
      <c r="C10" s="496" t="s">
        <v>2</v>
      </c>
      <c r="D10" s="496"/>
      <c r="E10" s="496"/>
      <c r="F10" s="496"/>
      <c r="G10" s="323"/>
    </row>
    <row r="11" spans="2:7" s="320" customFormat="1" ht="40" customHeight="1" x14ac:dyDescent="0.35">
      <c r="B11" s="321"/>
      <c r="C11" s="510" t="s">
        <v>3</v>
      </c>
      <c r="D11" s="510"/>
      <c r="E11" s="510"/>
      <c r="F11" s="510"/>
      <c r="G11" s="323"/>
    </row>
    <row r="12" spans="2:7" s="320" customFormat="1" ht="24.75" customHeight="1" x14ac:dyDescent="0.3">
      <c r="B12" s="321"/>
      <c r="C12" s="511" t="s">
        <v>4</v>
      </c>
      <c r="D12" s="511"/>
      <c r="E12" s="511"/>
      <c r="F12" s="511"/>
      <c r="G12" s="323"/>
    </row>
    <row r="13" spans="2:7" s="320" customFormat="1" ht="18" customHeight="1" x14ac:dyDescent="0.3">
      <c r="B13" s="321"/>
      <c r="C13" s="504" t="s">
        <v>5</v>
      </c>
      <c r="D13" s="504"/>
      <c r="E13" s="504"/>
      <c r="F13" s="504"/>
      <c r="G13" s="323"/>
    </row>
    <row r="14" spans="2:7" s="320" customFormat="1" ht="18" customHeight="1" x14ac:dyDescent="0.25">
      <c r="B14" s="321"/>
      <c r="C14" s="503" t="s">
        <v>793</v>
      </c>
      <c r="D14" s="503"/>
      <c r="E14" s="503"/>
      <c r="F14" s="503"/>
      <c r="G14" s="323"/>
    </row>
    <row r="15" spans="2:7" s="320" customFormat="1" ht="18" customHeight="1" x14ac:dyDescent="0.25">
      <c r="B15" s="321"/>
      <c r="C15" s="503" t="s">
        <v>794</v>
      </c>
      <c r="D15" s="503"/>
      <c r="E15" s="503"/>
      <c r="F15" s="503"/>
      <c r="G15" s="323"/>
    </row>
    <row r="16" spans="2:7" s="320" customFormat="1" ht="18" customHeight="1" x14ac:dyDescent="0.25">
      <c r="B16" s="321"/>
      <c r="C16" s="503" t="s">
        <v>795</v>
      </c>
      <c r="D16" s="503"/>
      <c r="E16" s="503"/>
      <c r="F16" s="503"/>
      <c r="G16" s="323"/>
    </row>
    <row r="17" spans="2:7" s="320" customFormat="1" ht="18" customHeight="1" x14ac:dyDescent="0.25">
      <c r="B17" s="321"/>
      <c r="C17" s="324" t="s">
        <v>796</v>
      </c>
      <c r="D17" s="325"/>
      <c r="E17" s="325"/>
      <c r="F17" s="325"/>
      <c r="G17" s="323"/>
    </row>
    <row r="18" spans="2:7" s="320" customFormat="1" ht="18" customHeight="1" x14ac:dyDescent="0.3">
      <c r="B18" s="321"/>
      <c r="C18" s="504" t="s">
        <v>6</v>
      </c>
      <c r="D18" s="504"/>
      <c r="E18" s="504"/>
      <c r="F18" s="504"/>
      <c r="G18" s="323"/>
    </row>
    <row r="19" spans="2:7" s="320" customFormat="1" ht="18" customHeight="1" x14ac:dyDescent="0.25">
      <c r="B19" s="321"/>
      <c r="C19" s="503" t="s">
        <v>7</v>
      </c>
      <c r="D19" s="503"/>
      <c r="E19" s="503"/>
      <c r="F19" s="503"/>
      <c r="G19" s="323"/>
    </row>
    <row r="20" spans="2:7" s="320" customFormat="1" ht="18" customHeight="1" x14ac:dyDescent="0.25">
      <c r="B20" s="321"/>
      <c r="C20" s="503" t="s">
        <v>8</v>
      </c>
      <c r="D20" s="503"/>
      <c r="E20" s="503"/>
      <c r="F20" s="503"/>
      <c r="G20" s="323"/>
    </row>
    <row r="21" spans="2:7" s="320" customFormat="1" ht="18" customHeight="1" x14ac:dyDescent="0.3">
      <c r="B21" s="321"/>
      <c r="C21" s="504" t="s">
        <v>9</v>
      </c>
      <c r="D21" s="504"/>
      <c r="E21" s="504"/>
      <c r="F21" s="504"/>
      <c r="G21" s="323"/>
    </row>
    <row r="22" spans="2:7" s="320" customFormat="1" ht="18" customHeight="1" x14ac:dyDescent="0.3">
      <c r="B22" s="321"/>
      <c r="C22" s="504" t="s">
        <v>10</v>
      </c>
      <c r="D22" s="504"/>
      <c r="E22" s="504"/>
      <c r="F22" s="504"/>
      <c r="G22" s="323"/>
    </row>
    <row r="23" spans="2:7" s="320" customFormat="1" ht="18" customHeight="1" x14ac:dyDescent="0.3">
      <c r="B23" s="321"/>
      <c r="C23" s="504" t="s">
        <v>11</v>
      </c>
      <c r="D23" s="504"/>
      <c r="E23" s="504"/>
      <c r="F23" s="504"/>
      <c r="G23" s="323"/>
    </row>
    <row r="24" spans="2:7" s="320" customFormat="1" ht="9.75" customHeight="1" x14ac:dyDescent="0.35">
      <c r="B24" s="321"/>
      <c r="C24" s="322"/>
      <c r="D24" s="322"/>
      <c r="E24" s="322"/>
      <c r="F24" s="322"/>
      <c r="G24" s="323"/>
    </row>
    <row r="25" spans="2:7" s="320" customFormat="1" ht="17.25" customHeight="1" x14ac:dyDescent="0.35">
      <c r="B25" s="321"/>
      <c r="C25" s="491" t="s">
        <v>788</v>
      </c>
      <c r="D25" s="491"/>
      <c r="E25" s="491"/>
      <c r="F25" s="491"/>
      <c r="G25" s="323"/>
    </row>
    <row r="26" spans="2:7" s="320" customFormat="1" ht="10.5" customHeight="1" x14ac:dyDescent="0.35">
      <c r="B26" s="321"/>
      <c r="C26" s="322"/>
      <c r="D26" s="322"/>
      <c r="E26" s="322"/>
      <c r="F26" s="322"/>
      <c r="G26" s="323"/>
    </row>
    <row r="27" spans="2:7" s="320" customFormat="1" ht="17.25" customHeight="1" x14ac:dyDescent="0.35">
      <c r="B27" s="321"/>
      <c r="C27" s="326" t="s">
        <v>789</v>
      </c>
      <c r="D27" s="327"/>
      <c r="E27" s="327"/>
      <c r="F27" s="328"/>
      <c r="G27" s="323"/>
    </row>
    <row r="28" spans="2:7" s="320" customFormat="1" ht="37.5" customHeight="1" x14ac:dyDescent="0.35">
      <c r="B28" s="321"/>
      <c r="C28" s="505" t="s">
        <v>801</v>
      </c>
      <c r="D28" s="505"/>
      <c r="E28" s="505"/>
      <c r="F28" s="505"/>
      <c r="G28" s="323"/>
    </row>
    <row r="29" spans="2:7" s="320" customFormat="1" ht="37.5" customHeight="1" x14ac:dyDescent="0.35">
      <c r="B29" s="321"/>
      <c r="C29" s="506" t="s">
        <v>802</v>
      </c>
      <c r="D29" s="506"/>
      <c r="E29" s="506"/>
      <c r="F29" s="506"/>
      <c r="G29" s="323"/>
    </row>
    <row r="30" spans="2:7" s="320" customFormat="1" ht="10.5" customHeight="1" x14ac:dyDescent="0.35">
      <c r="B30" s="321"/>
      <c r="C30" s="322"/>
      <c r="D30" s="322"/>
      <c r="E30" s="322"/>
      <c r="F30" s="322"/>
      <c r="G30" s="323"/>
    </row>
    <row r="31" spans="2:7" s="320" customFormat="1" ht="17.25" customHeight="1" x14ac:dyDescent="0.35">
      <c r="B31" s="321"/>
      <c r="C31" s="326" t="s">
        <v>790</v>
      </c>
      <c r="D31" s="327"/>
      <c r="E31" s="327"/>
      <c r="F31" s="328"/>
      <c r="G31" s="323"/>
    </row>
    <row r="32" spans="2:7" s="320" customFormat="1" ht="9.75" customHeight="1" x14ac:dyDescent="0.35">
      <c r="B32" s="321"/>
      <c r="C32" s="322"/>
      <c r="D32" s="322"/>
      <c r="E32" s="322"/>
      <c r="F32" s="322"/>
      <c r="G32" s="323"/>
    </row>
    <row r="33" spans="2:7" s="320" customFormat="1" ht="37.5" customHeight="1" x14ac:dyDescent="0.35">
      <c r="B33" s="321"/>
      <c r="C33" s="492" t="s">
        <v>803</v>
      </c>
      <c r="D33" s="492"/>
      <c r="E33" s="492"/>
      <c r="F33" s="492"/>
      <c r="G33" s="323"/>
    </row>
    <row r="34" spans="2:7" s="320" customFormat="1" ht="37.5" customHeight="1" x14ac:dyDescent="0.35">
      <c r="B34" s="321"/>
      <c r="C34" s="492" t="s">
        <v>804</v>
      </c>
      <c r="D34" s="492"/>
      <c r="E34" s="492"/>
      <c r="F34" s="492"/>
      <c r="G34" s="323"/>
    </row>
    <row r="35" spans="2:7" s="320" customFormat="1" ht="51" customHeight="1" x14ac:dyDescent="0.35">
      <c r="B35" s="321"/>
      <c r="C35" s="492" t="s">
        <v>805</v>
      </c>
      <c r="D35" s="492"/>
      <c r="E35" s="492"/>
      <c r="F35" s="492"/>
      <c r="G35" s="323"/>
    </row>
    <row r="36" spans="2:7" s="320" customFormat="1" ht="20.25" customHeight="1" x14ac:dyDescent="0.35">
      <c r="B36" s="321"/>
      <c r="C36" s="502" t="s">
        <v>12</v>
      </c>
      <c r="D36" s="502"/>
      <c r="E36" s="502"/>
      <c r="F36" s="502"/>
      <c r="G36" s="323"/>
    </row>
    <row r="37" spans="2:7" s="320" customFormat="1" ht="7.5" customHeight="1" x14ac:dyDescent="0.35">
      <c r="B37" s="321"/>
      <c r="C37" s="322"/>
      <c r="D37" s="322"/>
      <c r="E37" s="322"/>
      <c r="F37" s="322"/>
      <c r="G37" s="323"/>
    </row>
    <row r="38" spans="2:7" s="320" customFormat="1" ht="17.25" customHeight="1" x14ac:dyDescent="0.35">
      <c r="B38" s="321"/>
      <c r="C38" s="328" t="s">
        <v>791</v>
      </c>
      <c r="D38" s="328"/>
      <c r="E38" s="328"/>
      <c r="F38" s="328"/>
      <c r="G38" s="323"/>
    </row>
    <row r="39" spans="2:7" s="320" customFormat="1" ht="4.5" customHeight="1" x14ac:dyDescent="0.35">
      <c r="B39" s="321"/>
      <c r="C39" s="322"/>
      <c r="D39" s="322"/>
      <c r="E39" s="322"/>
      <c r="F39" s="322"/>
      <c r="G39" s="323"/>
    </row>
    <row r="40" spans="2:7" s="320" customFormat="1" ht="48" customHeight="1" x14ac:dyDescent="0.35">
      <c r="B40" s="321"/>
      <c r="C40" s="492" t="s">
        <v>13</v>
      </c>
      <c r="D40" s="492"/>
      <c r="E40" s="492"/>
      <c r="F40" s="492"/>
      <c r="G40" s="323"/>
    </row>
    <row r="41" spans="2:7" s="320" customFormat="1" ht="17.25" customHeight="1" thickBot="1" x14ac:dyDescent="0.4">
      <c r="B41" s="321"/>
      <c r="C41" s="329" t="s">
        <v>14</v>
      </c>
      <c r="D41" s="329" t="s">
        <v>15</v>
      </c>
      <c r="E41" s="322"/>
      <c r="F41" s="322"/>
      <c r="G41" s="323"/>
    </row>
    <row r="42" spans="2:7" s="320" customFormat="1" ht="17.25" customHeight="1" x14ac:dyDescent="0.35">
      <c r="B42" s="321"/>
      <c r="C42" s="330" t="s">
        <v>16</v>
      </c>
      <c r="D42" s="330">
        <v>0</v>
      </c>
      <c r="E42" s="322"/>
      <c r="F42" s="322"/>
      <c r="G42" s="323"/>
    </row>
    <row r="43" spans="2:7" s="320" customFormat="1" ht="17.25" customHeight="1" x14ac:dyDescent="0.35">
      <c r="B43" s="321"/>
      <c r="C43" s="331" t="s">
        <v>17</v>
      </c>
      <c r="D43" s="332"/>
      <c r="E43" s="333" t="s">
        <v>18</v>
      </c>
      <c r="F43" s="322"/>
      <c r="G43" s="323"/>
    </row>
    <row r="44" spans="2:7" s="320" customFormat="1" ht="8.25" customHeight="1" x14ac:dyDescent="0.35">
      <c r="B44" s="321"/>
      <c r="C44" s="322"/>
      <c r="D44" s="322"/>
      <c r="E44" s="322"/>
      <c r="F44" s="322"/>
      <c r="G44" s="323"/>
    </row>
    <row r="45" spans="2:7" s="320" customFormat="1" ht="14" x14ac:dyDescent="0.35">
      <c r="B45" s="321"/>
      <c r="C45" s="322" t="s">
        <v>19</v>
      </c>
      <c r="D45" s="322"/>
      <c r="E45" s="322"/>
      <c r="F45" s="322"/>
      <c r="G45" s="323"/>
    </row>
    <row r="46" spans="2:7" s="320" customFormat="1" ht="14" x14ac:dyDescent="0.35">
      <c r="B46" s="321"/>
      <c r="C46" s="492" t="s">
        <v>811</v>
      </c>
      <c r="D46" s="492"/>
      <c r="E46" s="492"/>
      <c r="F46" s="492"/>
      <c r="G46" s="323"/>
    </row>
    <row r="47" spans="2:7" s="320" customFormat="1" ht="7.5" customHeight="1" x14ac:dyDescent="0.35">
      <c r="B47" s="321"/>
      <c r="C47" s="334"/>
      <c r="D47" s="334"/>
      <c r="E47" s="334"/>
      <c r="F47" s="334"/>
      <c r="G47" s="323"/>
    </row>
    <row r="48" spans="2:7" s="338" customFormat="1" ht="14" x14ac:dyDescent="0.35">
      <c r="B48" s="335"/>
      <c r="C48" s="326" t="s">
        <v>792</v>
      </c>
      <c r="D48" s="336"/>
      <c r="E48" s="336"/>
      <c r="F48" s="328"/>
      <c r="G48" s="337"/>
    </row>
    <row r="49" spans="2:7" s="320" customFormat="1" ht="35.25" customHeight="1" x14ac:dyDescent="0.35">
      <c r="B49" s="321"/>
      <c r="C49" s="492" t="s">
        <v>20</v>
      </c>
      <c r="D49" s="492"/>
      <c r="E49" s="492"/>
      <c r="F49" s="492"/>
      <c r="G49" s="323"/>
    </row>
    <row r="50" spans="2:7" s="320" customFormat="1" ht="66.75" customHeight="1" x14ac:dyDescent="0.35">
      <c r="B50" s="321"/>
      <c r="C50" s="492" t="s">
        <v>806</v>
      </c>
      <c r="D50" s="492"/>
      <c r="E50" s="492"/>
      <c r="F50" s="492"/>
      <c r="G50" s="323"/>
    </row>
    <row r="51" spans="2:7" s="320" customFormat="1" ht="33.75" customHeight="1" x14ac:dyDescent="0.35">
      <c r="B51" s="321"/>
      <c r="C51" s="492" t="s">
        <v>21</v>
      </c>
      <c r="D51" s="492"/>
      <c r="E51" s="492"/>
      <c r="F51" s="492"/>
      <c r="G51" s="323"/>
    </row>
    <row r="52" spans="2:7" s="320" customFormat="1" ht="6" customHeight="1" x14ac:dyDescent="0.35">
      <c r="B52" s="321"/>
      <c r="C52" s="498"/>
      <c r="D52" s="499"/>
      <c r="E52" s="499"/>
      <c r="F52" s="499"/>
      <c r="G52" s="323"/>
    </row>
    <row r="53" spans="2:7" s="320" customFormat="1" ht="17.25" customHeight="1" x14ac:dyDescent="0.35">
      <c r="B53" s="321"/>
      <c r="C53" s="500" t="s">
        <v>6</v>
      </c>
      <c r="D53" s="500"/>
      <c r="E53" s="500"/>
      <c r="F53" s="500"/>
      <c r="G53" s="323"/>
    </row>
    <row r="54" spans="2:7" s="320" customFormat="1" ht="4.5" customHeight="1" x14ac:dyDescent="0.35">
      <c r="B54" s="321"/>
      <c r="C54" s="322"/>
      <c r="D54" s="322"/>
      <c r="E54" s="322"/>
      <c r="F54" s="322"/>
      <c r="G54" s="323"/>
    </row>
    <row r="55" spans="2:7" s="338" customFormat="1" ht="32.25" customHeight="1" x14ac:dyDescent="0.35">
      <c r="B55" s="335"/>
      <c r="C55" s="492" t="s">
        <v>22</v>
      </c>
      <c r="D55" s="492"/>
      <c r="E55" s="492"/>
      <c r="F55" s="492"/>
      <c r="G55" s="337"/>
    </row>
    <row r="56" spans="2:7" s="338" customFormat="1" ht="17.25" customHeight="1" x14ac:dyDescent="0.35">
      <c r="B56" s="335"/>
      <c r="C56" s="501" t="s">
        <v>23</v>
      </c>
      <c r="D56" s="501"/>
      <c r="E56" s="501"/>
      <c r="F56" s="501"/>
      <c r="G56" s="337"/>
    </row>
    <row r="57" spans="2:7" s="338" customFormat="1" ht="14" x14ac:dyDescent="0.35">
      <c r="B57" s="335"/>
      <c r="C57" s="501" t="s">
        <v>807</v>
      </c>
      <c r="D57" s="501"/>
      <c r="E57" s="501"/>
      <c r="F57" s="501"/>
      <c r="G57" s="337"/>
    </row>
    <row r="58" spans="2:7" s="338" customFormat="1" ht="7.5" customHeight="1" x14ac:dyDescent="0.35">
      <c r="B58" s="335"/>
      <c r="C58" s="334"/>
      <c r="D58" s="334"/>
      <c r="E58" s="334"/>
      <c r="F58" s="334"/>
      <c r="G58" s="337"/>
    </row>
    <row r="59" spans="2:7" s="338" customFormat="1" ht="14" x14ac:dyDescent="0.35">
      <c r="B59" s="335"/>
      <c r="C59" s="326" t="s">
        <v>24</v>
      </c>
      <c r="D59" s="336"/>
      <c r="E59" s="336"/>
      <c r="F59" s="334"/>
      <c r="G59" s="337"/>
    </row>
    <row r="60" spans="2:7" s="320" customFormat="1" ht="17.25" customHeight="1" x14ac:dyDescent="0.35">
      <c r="B60" s="321"/>
      <c r="C60" s="494" t="s">
        <v>25</v>
      </c>
      <c r="D60" s="494"/>
      <c r="E60" s="494"/>
      <c r="F60" s="494"/>
      <c r="G60" s="323"/>
    </row>
    <row r="61" spans="2:7" s="320" customFormat="1" ht="76.5" customHeight="1" x14ac:dyDescent="0.35">
      <c r="B61" s="321"/>
      <c r="C61" s="339" t="s">
        <v>26</v>
      </c>
      <c r="D61" s="492" t="s">
        <v>808</v>
      </c>
      <c r="E61" s="492"/>
      <c r="F61" s="492"/>
      <c r="G61" s="323"/>
    </row>
    <row r="62" spans="2:7" s="320" customFormat="1" ht="17.25" customHeight="1" x14ac:dyDescent="0.35">
      <c r="B62" s="321"/>
      <c r="C62" s="340" t="s">
        <v>27</v>
      </c>
      <c r="D62" s="340"/>
      <c r="E62" s="340"/>
      <c r="F62" s="340"/>
      <c r="G62" s="323"/>
    </row>
    <row r="63" spans="2:7" s="320" customFormat="1" ht="17.25" customHeight="1" x14ac:dyDescent="0.35">
      <c r="B63" s="321"/>
      <c r="C63" s="340" t="s">
        <v>28</v>
      </c>
      <c r="D63" s="340"/>
      <c r="E63" s="340"/>
      <c r="F63" s="340"/>
      <c r="G63" s="323"/>
    </row>
    <row r="64" spans="2:7" s="320" customFormat="1" ht="17.25" customHeight="1" x14ac:dyDescent="0.35">
      <c r="B64" s="321"/>
      <c r="C64" s="340" t="s">
        <v>799</v>
      </c>
      <c r="D64" s="340"/>
      <c r="E64" s="340"/>
      <c r="F64" s="340"/>
      <c r="G64" s="323"/>
    </row>
    <row r="65" spans="2:8" s="320" customFormat="1" ht="6.75" customHeight="1" x14ac:dyDescent="0.35">
      <c r="B65" s="321"/>
      <c r="C65" s="340"/>
      <c r="D65" s="340"/>
      <c r="E65" s="340"/>
      <c r="F65" s="340"/>
      <c r="G65" s="323"/>
    </row>
    <row r="66" spans="2:8" s="320" customFormat="1" ht="17.25" customHeight="1" x14ac:dyDescent="0.35">
      <c r="B66" s="321"/>
      <c r="C66" s="326" t="s">
        <v>29</v>
      </c>
      <c r="D66" s="327"/>
      <c r="E66" s="327"/>
      <c r="F66" s="340"/>
      <c r="G66" s="323"/>
    </row>
    <row r="67" spans="2:8" s="320" customFormat="1" ht="17.25" customHeight="1" x14ac:dyDescent="0.35">
      <c r="B67" s="321"/>
      <c r="C67" s="492" t="s">
        <v>30</v>
      </c>
      <c r="D67" s="494"/>
      <c r="E67" s="494"/>
      <c r="F67" s="494"/>
      <c r="G67" s="323"/>
    </row>
    <row r="68" spans="2:8" s="320" customFormat="1" ht="76.5" customHeight="1" x14ac:dyDescent="0.35">
      <c r="B68" s="321"/>
      <c r="C68" s="492" t="s">
        <v>809</v>
      </c>
      <c r="D68" s="492"/>
      <c r="E68" s="492"/>
      <c r="F68" s="492"/>
      <c r="G68" s="323"/>
    </row>
    <row r="69" spans="2:8" s="320" customFormat="1" ht="6.75" customHeight="1" x14ac:dyDescent="0.35">
      <c r="B69" s="321"/>
      <c r="C69" s="340"/>
      <c r="D69" s="340"/>
      <c r="E69" s="340"/>
      <c r="F69" s="340"/>
      <c r="G69" s="323"/>
    </row>
    <row r="70" spans="2:8" s="320" customFormat="1" ht="17.25" customHeight="1" x14ac:dyDescent="0.35">
      <c r="B70" s="321"/>
      <c r="C70" s="491" t="s">
        <v>9</v>
      </c>
      <c r="D70" s="491"/>
      <c r="E70" s="491"/>
      <c r="F70" s="491"/>
      <c r="G70" s="323"/>
    </row>
    <row r="71" spans="2:8" s="320" customFormat="1" ht="7.5" customHeight="1" x14ac:dyDescent="0.35">
      <c r="B71" s="321"/>
      <c r="C71" s="322"/>
      <c r="D71" s="322"/>
      <c r="E71" s="322"/>
      <c r="F71" s="322"/>
      <c r="G71" s="323"/>
    </row>
    <row r="72" spans="2:8" s="320" customFormat="1" ht="48.75" customHeight="1" x14ac:dyDescent="0.35">
      <c r="B72" s="321"/>
      <c r="C72" s="492" t="s">
        <v>787</v>
      </c>
      <c r="D72" s="492"/>
      <c r="E72" s="492"/>
      <c r="F72" s="492"/>
      <c r="G72" s="323"/>
      <c r="H72" s="341"/>
    </row>
    <row r="73" spans="2:8" s="320" customFormat="1" ht="6" customHeight="1" x14ac:dyDescent="0.35">
      <c r="B73" s="321"/>
      <c r="C73" s="322"/>
      <c r="D73" s="322"/>
      <c r="E73" s="322"/>
      <c r="F73" s="322"/>
      <c r="G73" s="323"/>
    </row>
    <row r="74" spans="2:8" s="320" customFormat="1" ht="14.25" customHeight="1" x14ac:dyDescent="0.35">
      <c r="B74" s="321"/>
      <c r="C74" s="494" t="s">
        <v>31</v>
      </c>
      <c r="D74" s="494"/>
      <c r="E74" s="494"/>
      <c r="F74" s="494"/>
      <c r="G74" s="323"/>
    </row>
    <row r="75" spans="2:8" s="320" customFormat="1" ht="6" customHeight="1" x14ac:dyDescent="0.35">
      <c r="B75" s="321"/>
      <c r="C75" s="340"/>
      <c r="D75" s="340"/>
      <c r="E75" s="340"/>
      <c r="F75" s="340"/>
      <c r="G75" s="323"/>
    </row>
    <row r="76" spans="2:8" s="320" customFormat="1" ht="17.25" customHeight="1" x14ac:dyDescent="0.35">
      <c r="B76" s="321"/>
      <c r="C76" s="491" t="s">
        <v>10</v>
      </c>
      <c r="D76" s="491"/>
      <c r="E76" s="491"/>
      <c r="F76" s="491"/>
      <c r="G76" s="323"/>
    </row>
    <row r="77" spans="2:8" s="320" customFormat="1" ht="4.5" customHeight="1" x14ac:dyDescent="0.35">
      <c r="B77" s="321"/>
      <c r="C77" s="322"/>
      <c r="D77" s="322"/>
      <c r="E77" s="322"/>
      <c r="F77" s="322"/>
      <c r="G77" s="323"/>
    </row>
    <row r="78" spans="2:8" s="320" customFormat="1" ht="48.75" customHeight="1" x14ac:dyDescent="0.35">
      <c r="B78" s="321"/>
      <c r="C78" s="492" t="s">
        <v>810</v>
      </c>
      <c r="D78" s="492"/>
      <c r="E78" s="492"/>
      <c r="F78" s="492"/>
      <c r="G78" s="323"/>
    </row>
    <row r="79" spans="2:8" s="320" customFormat="1" ht="16.5" customHeight="1" x14ac:dyDescent="0.35">
      <c r="B79" s="321"/>
      <c r="C79" s="322"/>
      <c r="D79" s="343" t="s">
        <v>32</v>
      </c>
      <c r="E79" s="322"/>
      <c r="F79" s="322"/>
      <c r="G79" s="323"/>
    </row>
    <row r="80" spans="2:8" s="320" customFormat="1" ht="17.25" customHeight="1" x14ac:dyDescent="0.35">
      <c r="B80" s="321"/>
      <c r="C80" s="494" t="s">
        <v>33</v>
      </c>
      <c r="D80" s="494"/>
      <c r="E80" s="494"/>
      <c r="F80" s="494"/>
      <c r="G80" s="323"/>
    </row>
    <row r="81" spans="2:8" s="320" customFormat="1" ht="17.25" customHeight="1" x14ac:dyDescent="0.35">
      <c r="B81" s="321"/>
      <c r="C81" s="322" t="s">
        <v>34</v>
      </c>
      <c r="D81" s="342" t="str">
        <f>Lists!K12</f>
        <v>ENVDATA</v>
      </c>
      <c r="E81" s="322"/>
      <c r="F81" s="322"/>
      <c r="G81" s="323"/>
    </row>
    <row r="82" spans="2:8" s="320" customFormat="1" ht="15" customHeight="1" x14ac:dyDescent="0.35">
      <c r="B82" s="321"/>
      <c r="C82" s="322" t="s">
        <v>35</v>
      </c>
      <c r="D82" s="342" t="str">
        <f>Lists!K13</f>
        <v>ENVDATA_ECOEXT_3</v>
      </c>
      <c r="E82" s="322"/>
      <c r="F82" s="322"/>
      <c r="G82" s="323"/>
    </row>
    <row r="83" spans="2:8" s="320" customFormat="1" ht="6.75" customHeight="1" x14ac:dyDescent="0.35">
      <c r="B83" s="321"/>
      <c r="C83" s="322"/>
      <c r="D83" s="342"/>
      <c r="E83" s="322"/>
      <c r="F83" s="322"/>
      <c r="G83" s="323"/>
    </row>
    <row r="84" spans="2:8" s="483" customFormat="1" ht="48" customHeight="1" x14ac:dyDescent="0.35">
      <c r="B84" s="480"/>
      <c r="C84" s="495" t="s">
        <v>797</v>
      </c>
      <c r="D84" s="495"/>
      <c r="E84" s="495"/>
      <c r="F84" s="495"/>
      <c r="G84" s="481"/>
      <c r="H84" s="482"/>
    </row>
    <row r="85" spans="2:8" s="320" customFormat="1" ht="6.75" customHeight="1" x14ac:dyDescent="0.35">
      <c r="B85" s="321"/>
      <c r="C85" s="322"/>
      <c r="D85" s="342"/>
      <c r="E85" s="322"/>
      <c r="F85" s="322"/>
      <c r="G85" s="323"/>
    </row>
    <row r="86" spans="2:8" s="320" customFormat="1" ht="29.25" customHeight="1" x14ac:dyDescent="0.35">
      <c r="B86" s="321"/>
      <c r="C86" s="496" t="s">
        <v>36</v>
      </c>
      <c r="D86" s="496"/>
      <c r="E86" s="496"/>
      <c r="F86" s="496"/>
      <c r="G86" s="323"/>
    </row>
    <row r="87" spans="2:8" s="320" customFormat="1" ht="17.25" customHeight="1" x14ac:dyDescent="0.35">
      <c r="B87" s="321"/>
      <c r="C87" s="322" t="s">
        <v>37</v>
      </c>
      <c r="D87" s="249" t="s">
        <v>798</v>
      </c>
      <c r="E87" s="322"/>
      <c r="F87" s="322"/>
      <c r="G87" s="323"/>
    </row>
    <row r="88" spans="2:8" s="320" customFormat="1" ht="17.25" customHeight="1" x14ac:dyDescent="0.35">
      <c r="B88" s="321"/>
      <c r="C88" s="322" t="s">
        <v>38</v>
      </c>
      <c r="D88" s="343" t="str">
        <f>Lists!K15</f>
        <v>ESTAT-DATA-METADATA-SERVICES@ec.europa.eu</v>
      </c>
      <c r="E88" s="322"/>
      <c r="F88" s="322"/>
      <c r="G88" s="323"/>
    </row>
    <row r="89" spans="2:8" s="320" customFormat="1" ht="17.25" customHeight="1" x14ac:dyDescent="0.35">
      <c r="B89" s="321"/>
      <c r="C89" s="322" t="s">
        <v>39</v>
      </c>
      <c r="D89" s="342" t="str">
        <f>Lists!K17</f>
        <v>(+352) 4301 33213</v>
      </c>
      <c r="E89" s="322"/>
      <c r="F89" s="322"/>
      <c r="G89" s="323"/>
    </row>
    <row r="90" spans="2:8" s="320" customFormat="1" ht="5.25" customHeight="1" x14ac:dyDescent="0.35">
      <c r="B90" s="321"/>
      <c r="C90" s="322"/>
      <c r="D90" s="322"/>
      <c r="E90" s="322"/>
      <c r="F90" s="322"/>
      <c r="G90" s="323"/>
    </row>
    <row r="91" spans="2:8" s="320" customFormat="1" ht="17.25" customHeight="1" x14ac:dyDescent="0.35">
      <c r="B91" s="321"/>
      <c r="C91" s="491" t="s">
        <v>11</v>
      </c>
      <c r="D91" s="491"/>
      <c r="E91" s="491"/>
      <c r="F91" s="491"/>
      <c r="G91" s="323"/>
    </row>
    <row r="92" spans="2:8" s="320" customFormat="1" ht="4.5" customHeight="1" x14ac:dyDescent="0.35">
      <c r="B92" s="321"/>
      <c r="C92" s="322"/>
      <c r="D92" s="322"/>
      <c r="E92" s="322"/>
      <c r="F92" s="322"/>
      <c r="G92" s="323"/>
    </row>
    <row r="93" spans="2:8" s="320" customFormat="1" ht="17.25" customHeight="1" x14ac:dyDescent="0.35">
      <c r="B93" s="321"/>
      <c r="C93" s="494" t="str">
        <f>CONCATENATE("The guidelines to report on ", Lists!K7," are available on Eurostat website:")</f>
        <v>The guidelines to report on Ecosystem Extent Accounts are available on Eurostat website:</v>
      </c>
      <c r="D93" s="494"/>
      <c r="E93" s="494"/>
      <c r="F93" s="494"/>
      <c r="G93" s="323"/>
    </row>
    <row r="94" spans="2:8" s="320" customFormat="1" ht="17.25" customHeight="1" x14ac:dyDescent="0.35">
      <c r="B94" s="321"/>
      <c r="C94" s="497" t="str">
        <f>Lists!K19</f>
        <v xml:space="preserve">https://ec.europa.eu/eurostat/web/environment/methodology </v>
      </c>
      <c r="D94" s="497"/>
      <c r="E94" s="497"/>
      <c r="F94" s="497"/>
      <c r="G94" s="323"/>
    </row>
    <row r="95" spans="2:8" s="320" customFormat="1" ht="5.25" customHeight="1" x14ac:dyDescent="0.35">
      <c r="B95" s="321"/>
      <c r="C95" s="322"/>
      <c r="D95" s="342"/>
      <c r="E95" s="322"/>
      <c r="F95" s="322"/>
      <c r="G95" s="323"/>
    </row>
    <row r="96" spans="2:8" s="320" customFormat="1" ht="22.5" customHeight="1" x14ac:dyDescent="0.35">
      <c r="B96" s="321"/>
      <c r="C96" s="492" t="s">
        <v>812</v>
      </c>
      <c r="D96" s="492"/>
      <c r="E96" s="492"/>
      <c r="F96" s="492"/>
      <c r="G96" s="323"/>
    </row>
    <row r="97" spans="2:10" s="320" customFormat="1" ht="20.25" customHeight="1" x14ac:dyDescent="0.25">
      <c r="B97" s="321"/>
      <c r="C97" s="493" t="str">
        <f>Lists!K18</f>
        <v>ESTAT-ECOSYSTEMS@EC.EUROPA.EU</v>
      </c>
      <c r="D97" s="493"/>
      <c r="E97" s="493"/>
      <c r="F97" s="493"/>
      <c r="G97" s="323"/>
      <c r="J97" s="344"/>
    </row>
    <row r="98" spans="2:10" s="349" customFormat="1" ht="7.5" customHeight="1" thickBot="1" x14ac:dyDescent="0.4">
      <c r="B98" s="345"/>
      <c r="C98" s="346"/>
      <c r="D98" s="346"/>
      <c r="E98" s="346"/>
      <c r="F98" s="347"/>
      <c r="G98" s="348"/>
    </row>
    <row r="101" spans="2:10" ht="12" customHeight="1" x14ac:dyDescent="0.25"/>
  </sheetData>
  <sheetProtection algorithmName="SHA-512" hashValue="bHegXWE1YF6kL3606FtU3szu+gYgDAIWqf96NsN1FUrvo2Vy9LuV0pKP3sMymM35whDJ24bXJYNn1tfFpu4g2Q==" saltValue="R2e6YCWJd3rVsR1UraDGBg==" spinCount="100000" sheet="1" objects="1" scenarios="1"/>
  <mergeCells count="51">
    <mergeCell ref="C46:F46"/>
    <mergeCell ref="C34:F34"/>
    <mergeCell ref="C29:F29"/>
    <mergeCell ref="C18:F18"/>
    <mergeCell ref="C4:F4"/>
    <mergeCell ref="C5:F5"/>
    <mergeCell ref="C7:F7"/>
    <mergeCell ref="C9:F9"/>
    <mergeCell ref="C10:F10"/>
    <mergeCell ref="C11:F11"/>
    <mergeCell ref="C12:F12"/>
    <mergeCell ref="C13:F13"/>
    <mergeCell ref="C15:F15"/>
    <mergeCell ref="C16:F16"/>
    <mergeCell ref="C14:F14"/>
    <mergeCell ref="C25:F25"/>
    <mergeCell ref="C33:F33"/>
    <mergeCell ref="C35:F35"/>
    <mergeCell ref="C36:F36"/>
    <mergeCell ref="C40:F40"/>
    <mergeCell ref="C19:F19"/>
    <mergeCell ref="C20:F20"/>
    <mergeCell ref="C21:F21"/>
    <mergeCell ref="C22:F22"/>
    <mergeCell ref="C23:F23"/>
    <mergeCell ref="C28:F28"/>
    <mergeCell ref="D61:F61"/>
    <mergeCell ref="C67:F67"/>
    <mergeCell ref="C68:F68"/>
    <mergeCell ref="C49:F49"/>
    <mergeCell ref="C52:F52"/>
    <mergeCell ref="C53:F53"/>
    <mergeCell ref="C55:F55"/>
    <mergeCell ref="C56:F56"/>
    <mergeCell ref="C57:F57"/>
    <mergeCell ref="C70:F70"/>
    <mergeCell ref="C50:F50"/>
    <mergeCell ref="C51:F51"/>
    <mergeCell ref="C97:F97"/>
    <mergeCell ref="C72:F72"/>
    <mergeCell ref="C74:F74"/>
    <mergeCell ref="C76:F76"/>
    <mergeCell ref="C78:F78"/>
    <mergeCell ref="C80:F80"/>
    <mergeCell ref="C84:F84"/>
    <mergeCell ref="C86:F86"/>
    <mergeCell ref="C91:F91"/>
    <mergeCell ref="C93:F93"/>
    <mergeCell ref="C94:F94"/>
    <mergeCell ref="C96:F96"/>
    <mergeCell ref="C60:F60"/>
  </mergeCells>
  <hyperlinks>
    <hyperlink ref="D79" r:id="rId1" xr:uid="{689A0FFE-0C3F-43AC-B8CD-FEAD43C48CB3}"/>
    <hyperlink ref="D88" r:id="rId2" display="mailto:ESTAT-DATA-METADATA-SERVICES@ec.europa.eu" xr:uid="{F7C933E5-27C6-4D3B-AE21-B771FB0C9463}"/>
    <hyperlink ref="C97:F97" r:id="rId3" display="mailto:ESTAT-DATA-METADATA-SERVICES@ec.europa.eu" xr:uid="{C029A888-B1F1-460C-8C2B-924A11E667AA}"/>
    <hyperlink ref="C94:F94" r:id="rId4" display="https://ec.europa.eu/eurostat/web/environment/methodology" xr:uid="{F075BF44-AC48-4675-B856-7E58749938A2}"/>
    <hyperlink ref="D87" r:id="rId5" xr:uid="{4BAB966E-16C9-4122-9778-CC4A354A859A}"/>
  </hyperlinks>
  <pageMargins left="0.7" right="0.7" top="0.75" bottom="0.75" header="0.3" footer="0.3"/>
  <pageSetup paperSize="9" orientation="portrait"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62893B"/>
  </sheetPr>
  <dimension ref="A1:O29"/>
  <sheetViews>
    <sheetView topLeftCell="A6" workbookViewId="0">
      <selection activeCell="E11" sqref="E11"/>
    </sheetView>
  </sheetViews>
  <sheetFormatPr defaultColWidth="9.1796875" defaultRowHeight="12.5" x14ac:dyDescent="0.25"/>
  <cols>
    <col min="1" max="1" width="2.1796875" style="10" customWidth="1"/>
    <col min="2" max="2" width="1.81640625" style="10" customWidth="1"/>
    <col min="3" max="3" width="15.7265625" style="10" customWidth="1"/>
    <col min="4" max="4" width="32.54296875" style="10" customWidth="1"/>
    <col min="5" max="5" width="28.453125" style="10" customWidth="1"/>
    <col min="6" max="6" width="2.1796875" style="10" customWidth="1"/>
    <col min="7" max="7" width="60.453125" style="10" customWidth="1"/>
    <col min="8" max="8" width="1.26953125" style="10" customWidth="1"/>
    <col min="9" max="10" width="9.1796875" style="10"/>
    <col min="11" max="11" width="15.7265625" style="10" customWidth="1"/>
    <col min="12" max="12" width="32.54296875" style="10" customWidth="1"/>
    <col min="13" max="13" width="28.453125" style="10" customWidth="1"/>
    <col min="14" max="14" width="2.1796875" style="10" customWidth="1"/>
    <col min="15" max="16384" width="9.1796875" style="10"/>
  </cols>
  <sheetData>
    <row r="1" spans="1:15" s="285" customFormat="1" ht="12" thickBot="1" x14ac:dyDescent="0.4"/>
    <row r="2" spans="1:15" s="270" customFormat="1" ht="53.25" customHeight="1" x14ac:dyDescent="0.25">
      <c r="B2" s="293"/>
      <c r="C2" s="294"/>
      <c r="D2" s="295"/>
      <c r="E2" s="295"/>
      <c r="F2" s="295"/>
      <c r="G2" s="295"/>
      <c r="H2" s="296"/>
    </row>
    <row r="3" spans="1:15" s="285" customFormat="1" ht="13.5" customHeight="1" x14ac:dyDescent="0.35">
      <c r="B3" s="297"/>
      <c r="C3" s="298"/>
      <c r="D3" s="299"/>
      <c r="E3" s="299"/>
      <c r="F3" s="299"/>
      <c r="G3" s="300" t="str">
        <f>UPPER(Lists!K3)</f>
        <v>STATISTICAL OFFICE OF THE EUROPEAN UNION</v>
      </c>
      <c r="H3" s="301"/>
    </row>
    <row r="4" spans="1:15" s="285" customFormat="1" ht="16.5" x14ac:dyDescent="0.35">
      <c r="B4" s="297"/>
      <c r="C4" s="513" t="str">
        <f>UPPER(Lists!K7)</f>
        <v>ECOSYSTEM EXTENT ACCOUNTS</v>
      </c>
      <c r="D4" s="513"/>
      <c r="E4" s="513"/>
      <c r="F4" s="513"/>
      <c r="G4" s="513"/>
      <c r="H4" s="301"/>
    </row>
    <row r="5" spans="1:15" s="285" customFormat="1" ht="22" customHeight="1" x14ac:dyDescent="0.35">
      <c r="B5" s="302"/>
      <c r="C5" s="514" t="str">
        <f>CONCATENATE(Lists!K8," DATA COLLECTION")</f>
        <v>2024 DATA COLLECTION</v>
      </c>
      <c r="D5" s="514"/>
      <c r="E5" s="514"/>
      <c r="F5" s="514"/>
      <c r="G5" s="514"/>
      <c r="H5" s="301"/>
    </row>
    <row r="6" spans="1:15" s="285" customFormat="1" ht="14.5" thickBot="1" x14ac:dyDescent="0.4">
      <c r="B6" s="302"/>
      <c r="C6" s="303"/>
      <c r="D6" s="303"/>
      <c r="E6" s="303"/>
      <c r="F6" s="303"/>
      <c r="G6" s="303"/>
      <c r="H6" s="301"/>
    </row>
    <row r="7" spans="1:15" s="285" customFormat="1" ht="39" customHeight="1" x14ac:dyDescent="0.35">
      <c r="B7" s="304"/>
      <c r="C7" s="509" t="s">
        <v>40</v>
      </c>
      <c r="D7" s="509"/>
      <c r="E7" s="509"/>
      <c r="F7" s="509"/>
      <c r="G7" s="509"/>
      <c r="H7" s="305"/>
    </row>
    <row r="8" spans="1:15" s="285" customFormat="1" ht="18" x14ac:dyDescent="0.35">
      <c r="B8" s="306"/>
      <c r="C8" s="307"/>
      <c r="D8" s="307"/>
      <c r="E8" s="307"/>
      <c r="F8" s="307"/>
      <c r="G8" s="307"/>
      <c r="H8" s="301"/>
    </row>
    <row r="9" spans="1:15" s="270" customFormat="1" ht="14" x14ac:dyDescent="0.3">
      <c r="A9" s="267"/>
      <c r="B9" s="268"/>
      <c r="C9" s="515" t="s">
        <v>41</v>
      </c>
      <c r="D9" s="516"/>
      <c r="E9" s="426" t="s">
        <v>324</v>
      </c>
      <c r="F9" s="291"/>
      <c r="G9" s="292" t="str">
        <f>IF(E9="","",VLOOKUP(E9,Lists!A2:B40,2,FALSE))</f>
        <v>EE</v>
      </c>
      <c r="H9" s="269"/>
      <c r="K9" s="285"/>
      <c r="L9" s="285"/>
      <c r="M9" s="285"/>
      <c r="N9" s="285"/>
      <c r="O9" s="285"/>
    </row>
    <row r="10" spans="1:15" s="270" customFormat="1" ht="4.5" customHeight="1" x14ac:dyDescent="0.3">
      <c r="A10" s="275"/>
      <c r="B10" s="276"/>
      <c r="C10" s="362"/>
      <c r="D10" s="362"/>
      <c r="E10" s="361"/>
      <c r="F10" s="289"/>
      <c r="G10" s="289"/>
      <c r="H10" s="269"/>
      <c r="K10" s="285"/>
      <c r="L10" s="285"/>
      <c r="M10" s="285"/>
      <c r="N10" s="285"/>
      <c r="O10" s="285"/>
    </row>
    <row r="11" spans="1:15" s="270" customFormat="1" ht="14" x14ac:dyDescent="0.3">
      <c r="A11" s="275"/>
      <c r="B11" s="276"/>
      <c r="C11" s="438" t="s">
        <v>42</v>
      </c>
      <c r="D11" s="290"/>
      <c r="E11" s="485" t="s">
        <v>448</v>
      </c>
      <c r="F11" s="288"/>
      <c r="G11" s="363" t="str">
        <f>IF(E11="","",VLOOKUP(E11,'Specific Lists'!$A$3:$B$11,2,FALSE))</f>
        <v>A</v>
      </c>
      <c r="H11" s="269"/>
      <c r="K11" s="285"/>
      <c r="L11" s="285"/>
      <c r="M11" s="285"/>
      <c r="N11" s="285"/>
      <c r="O11" s="285"/>
    </row>
    <row r="12" spans="1:15" s="270" customFormat="1" ht="4.5" customHeight="1" x14ac:dyDescent="0.3">
      <c r="A12" s="267"/>
      <c r="B12" s="292"/>
      <c r="C12" s="439"/>
      <c r="D12" s="292"/>
      <c r="E12" s="288"/>
      <c r="F12" s="292"/>
      <c r="G12" s="292"/>
      <c r="H12" s="269"/>
      <c r="K12" s="285"/>
      <c r="L12" s="285"/>
      <c r="M12" s="285"/>
      <c r="N12" s="285"/>
      <c r="O12" s="285"/>
    </row>
    <row r="13" spans="1:15" s="270" customFormat="1" ht="14" x14ac:dyDescent="0.3">
      <c r="A13" s="275"/>
      <c r="B13" s="276"/>
      <c r="C13" s="438" t="s">
        <v>44</v>
      </c>
      <c r="D13" s="290"/>
      <c r="E13" s="360">
        <v>2024</v>
      </c>
      <c r="F13" s="288"/>
      <c r="G13" s="437" t="str" cm="1">
        <f t="array" ref="G13">_xlfn.IFS(E11="","",E13="","",ISNUMBER(VLOOKUP(E13,'Specific Lists'!$G$3:$I$103,VLOOKUP($G$11,'Specific Lists'!$D$3:$E$12,2,FALSE),FALSE)),"",TRUE,"Invalid closing stock year")</f>
        <v/>
      </c>
      <c r="H13" s="269"/>
      <c r="K13" s="285"/>
      <c r="L13" s="285"/>
      <c r="M13" s="285"/>
      <c r="N13" s="285"/>
      <c r="O13" s="285"/>
    </row>
    <row r="14" spans="1:15" s="270" customFormat="1" ht="6" customHeight="1" x14ac:dyDescent="0.3">
      <c r="A14" s="275"/>
      <c r="B14" s="276"/>
      <c r="C14" s="440"/>
      <c r="D14" s="362"/>
      <c r="E14" s="361"/>
      <c r="F14" s="289"/>
      <c r="G14" s="289"/>
      <c r="H14" s="269"/>
      <c r="K14" s="285"/>
      <c r="L14" s="285"/>
      <c r="M14" s="285"/>
      <c r="N14" s="285"/>
      <c r="O14" s="285"/>
    </row>
    <row r="15" spans="1:15" s="270" customFormat="1" ht="14" x14ac:dyDescent="0.3">
      <c r="A15" s="275"/>
      <c r="B15" s="276"/>
      <c r="C15" s="438" t="s">
        <v>45</v>
      </c>
      <c r="D15" s="290"/>
      <c r="E15" s="441" cm="1">
        <f t="array" ref="E15">_xlfn.IFS(E11="","Please select accounting period",E13="","Please add reference year",G11="A3",E13-3,G11="A",E13-1)</f>
        <v>2023</v>
      </c>
      <c r="F15" s="288"/>
      <c r="G15" s="289"/>
      <c r="H15" s="269"/>
      <c r="K15" s="285"/>
      <c r="L15" s="285"/>
      <c r="M15" s="285"/>
      <c r="N15" s="285"/>
      <c r="O15" s="285"/>
    </row>
    <row r="16" spans="1:15" s="270" customFormat="1" ht="37.5" customHeight="1" x14ac:dyDescent="0.3">
      <c r="A16" s="267"/>
      <c r="B16" s="268"/>
      <c r="C16" s="279" t="str">
        <f>CONCATENATE("The due date for reporting is ",Lists!K10)</f>
        <v>The due date for reporting is 30 April 2025</v>
      </c>
      <c r="D16" s="279"/>
      <c r="E16" s="280"/>
      <c r="F16" s="279"/>
      <c r="G16" s="281"/>
      <c r="H16" s="269"/>
      <c r="K16" s="285"/>
      <c r="L16" s="285"/>
      <c r="M16" s="285"/>
      <c r="N16" s="285"/>
      <c r="O16" s="285"/>
    </row>
    <row r="17" spans="1:8" s="285" customFormat="1" ht="14" x14ac:dyDescent="0.3">
      <c r="A17" s="282"/>
      <c r="B17" s="283"/>
      <c r="C17" s="517" t="str">
        <f>"Who is the primary contact point for the data collection " &amp;  "Ecosystem accounts"&amp;"?"</f>
        <v>Who is the primary contact point for the data collection Ecosystem accounts?</v>
      </c>
      <c r="D17" s="517"/>
      <c r="E17" s="517"/>
      <c r="F17" s="517"/>
      <c r="G17" s="517"/>
      <c r="H17" s="284"/>
    </row>
    <row r="18" spans="1:8" s="270" customFormat="1" ht="7.5" customHeight="1" x14ac:dyDescent="0.3">
      <c r="A18" s="267"/>
      <c r="B18" s="268"/>
      <c r="C18" s="286"/>
      <c r="D18" s="286"/>
      <c r="E18" s="286"/>
      <c r="F18" s="286"/>
      <c r="G18" s="287"/>
      <c r="H18" s="269"/>
    </row>
    <row r="19" spans="1:8" s="270" customFormat="1" ht="14" x14ac:dyDescent="0.3">
      <c r="A19" s="267"/>
      <c r="B19" s="268"/>
      <c r="C19" s="274" t="s">
        <v>46</v>
      </c>
      <c r="D19" s="512" t="s">
        <v>813</v>
      </c>
      <c r="E19" s="512"/>
      <c r="F19" s="512"/>
      <c r="G19" s="512"/>
      <c r="H19" s="269"/>
    </row>
    <row r="20" spans="1:8" s="270" customFormat="1" ht="14" x14ac:dyDescent="0.3">
      <c r="A20" s="267"/>
      <c r="B20" s="268"/>
      <c r="C20" s="274"/>
      <c r="D20" s="277"/>
      <c r="E20" s="277"/>
      <c r="F20" s="277"/>
      <c r="G20" s="278"/>
      <c r="H20" s="269"/>
    </row>
    <row r="21" spans="1:8" s="270" customFormat="1" ht="14" x14ac:dyDescent="0.3">
      <c r="A21" s="267"/>
      <c r="B21" s="268"/>
      <c r="C21" s="274" t="s">
        <v>47</v>
      </c>
      <c r="D21" s="512" t="s">
        <v>814</v>
      </c>
      <c r="E21" s="512"/>
      <c r="F21" s="512"/>
      <c r="G21" s="512"/>
      <c r="H21" s="269"/>
    </row>
    <row r="22" spans="1:8" s="270" customFormat="1" ht="14" x14ac:dyDescent="0.3">
      <c r="A22" s="267"/>
      <c r="B22" s="268"/>
      <c r="C22" s="274"/>
      <c r="D22" s="277"/>
      <c r="E22" s="277"/>
      <c r="F22" s="277"/>
      <c r="G22" s="278"/>
      <c r="H22" s="269"/>
    </row>
    <row r="23" spans="1:8" s="270" customFormat="1" ht="14" x14ac:dyDescent="0.3">
      <c r="A23" s="267"/>
      <c r="B23" s="268"/>
      <c r="C23" s="274" t="s">
        <v>48</v>
      </c>
      <c r="D23" s="518" t="s">
        <v>815</v>
      </c>
      <c r="E23" s="512"/>
      <c r="F23" s="512"/>
      <c r="G23" s="512"/>
      <c r="H23" s="269"/>
    </row>
    <row r="24" spans="1:8" s="270" customFormat="1" ht="14" x14ac:dyDescent="0.3">
      <c r="A24" s="267"/>
      <c r="B24" s="268"/>
      <c r="C24" s="274"/>
      <c r="D24" s="277"/>
      <c r="E24" s="277"/>
      <c r="F24" s="277"/>
      <c r="G24" s="278"/>
      <c r="H24" s="269"/>
    </row>
    <row r="25" spans="1:8" s="270" customFormat="1" ht="14" x14ac:dyDescent="0.3">
      <c r="A25" s="267"/>
      <c r="B25" s="268"/>
      <c r="C25" s="274" t="s">
        <v>49</v>
      </c>
      <c r="D25" s="519" t="s">
        <v>816</v>
      </c>
      <c r="E25" s="519"/>
      <c r="F25" s="519"/>
      <c r="G25" s="519"/>
      <c r="H25" s="269"/>
    </row>
    <row r="26" spans="1:8" s="270" customFormat="1" ht="14" x14ac:dyDescent="0.3">
      <c r="A26" s="275"/>
      <c r="B26" s="276"/>
      <c r="C26" s="274"/>
      <c r="D26" s="277"/>
      <c r="E26" s="277"/>
      <c r="F26" s="277"/>
      <c r="G26" s="278"/>
      <c r="H26" s="269"/>
    </row>
    <row r="27" spans="1:8" s="270" customFormat="1" ht="14" x14ac:dyDescent="0.3">
      <c r="A27" s="267"/>
      <c r="B27" s="268"/>
      <c r="C27" s="274" t="s">
        <v>50</v>
      </c>
      <c r="D27" s="512" t="s">
        <v>817</v>
      </c>
      <c r="E27" s="512"/>
      <c r="F27" s="512"/>
      <c r="G27" s="512"/>
      <c r="H27" s="269"/>
    </row>
    <row r="28" spans="1:8" s="270" customFormat="1" ht="15" customHeight="1" x14ac:dyDescent="0.3">
      <c r="A28" s="267"/>
      <c r="B28" s="268"/>
      <c r="C28" s="520"/>
      <c r="D28" s="520"/>
      <c r="E28" s="520"/>
      <c r="F28" s="520"/>
      <c r="G28" s="520"/>
      <c r="H28" s="269"/>
    </row>
    <row r="29" spans="1:8" ht="13" thickBot="1" x14ac:dyDescent="0.3">
      <c r="B29" s="271"/>
      <c r="C29" s="272"/>
      <c r="D29" s="272"/>
      <c r="E29" s="272"/>
      <c r="F29" s="272"/>
      <c r="G29" s="272"/>
      <c r="H29" s="273"/>
    </row>
  </sheetData>
  <sheetProtection algorithmName="SHA-512" hashValue="033zFrV+K9qF0+m3NYF/zGjKQOtkXBRB6ox0emXrWk04xtQtB6B+RyBFjzZhoROzQgtS9FT3sTboMxqurpNDHg==" saltValue="gA3IqcyZbOfRXOCMmP+oYg==" spinCount="100000" sheet="1" objects="1" scenarios="1" selectLockedCells="1"/>
  <mergeCells count="11">
    <mergeCell ref="D21:G21"/>
    <mergeCell ref="D23:G23"/>
    <mergeCell ref="D25:G25"/>
    <mergeCell ref="D27:G27"/>
    <mergeCell ref="C28:G28"/>
    <mergeCell ref="D19:G19"/>
    <mergeCell ref="C4:G4"/>
    <mergeCell ref="C5:G5"/>
    <mergeCell ref="C7:G7"/>
    <mergeCell ref="C9:D9"/>
    <mergeCell ref="C17:G17"/>
  </mergeCells>
  <dataValidations count="2">
    <dataValidation type="custom" allowBlank="1" showInputMessage="1" showErrorMessage="1" error="The email address format is not valid" sqref="D27:G27" xr:uid="{00000000-0002-0000-0100-000000000000}">
      <formula1>AND(IFERROR(FIND(".",A2),FALSE),IFERROR(FIND(".",A2,FIND("@",A2)),FALSE))</formula1>
    </dataValidation>
    <dataValidation allowBlank="1" showInputMessage="1" showErrorMessage="1" sqref="E13" xr:uid="{D71B4854-340F-44FA-8AA2-5F759CF305A1}"/>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1000000}">
          <x14:formula1>
            <xm:f>Lists!$A$2:$A$40</xm:f>
          </x14:formula1>
          <xm:sqref>E9:E10</xm:sqref>
        </x14:dataValidation>
        <x14:dataValidation type="list" operator="greaterThanOrEqual" allowBlank="1" showInputMessage="1" showErrorMessage="1" errorTitle="Please enter a valid year" error="Reference year must be &gt;= 2000 and smaller than the data collection year - 1" promptTitle="Please enter the reference year" xr:uid="{B9639973-5319-466E-874B-6CC1662F286B}">
          <x14:formula1>
            <xm:f>'Specific Lists'!$A$3:$A$6</xm:f>
          </x14:formula1>
          <xm:sqref>E11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tabColor rgb="FF62893B"/>
    <pageSetUpPr fitToPage="1"/>
  </sheetPr>
  <dimension ref="B1:F59"/>
  <sheetViews>
    <sheetView showGridLines="0" topLeftCell="A5" workbookViewId="0">
      <selection activeCell="E14" sqref="E14"/>
    </sheetView>
  </sheetViews>
  <sheetFormatPr defaultColWidth="9.1796875" defaultRowHeight="14" x14ac:dyDescent="0.3"/>
  <cols>
    <col min="1" max="1" width="1.26953125" style="254" customWidth="1"/>
    <col min="2" max="2" width="0.81640625" style="254" customWidth="1"/>
    <col min="3" max="3" width="2.26953125" style="254" customWidth="1"/>
    <col min="4" max="4" width="7.453125" style="255" customWidth="1"/>
    <col min="5" max="5" width="130.81640625" style="254" customWidth="1"/>
    <col min="6" max="6" width="2.26953125" style="254" customWidth="1"/>
    <col min="7" max="16384" width="9.1796875" style="254"/>
  </cols>
  <sheetData>
    <row r="1" spans="2:6" ht="9.75" customHeight="1" thickBot="1" x14ac:dyDescent="0.35"/>
    <row r="2" spans="2:6" ht="40.5" customHeight="1" x14ac:dyDescent="0.35">
      <c r="C2" s="256"/>
      <c r="D2" s="521"/>
      <c r="E2" s="521"/>
      <c r="F2" s="257"/>
    </row>
    <row r="3" spans="2:6" ht="19.5" customHeight="1" x14ac:dyDescent="0.3">
      <c r="C3" s="258"/>
      <c r="D3" s="259"/>
      <c r="E3" s="260" t="str">
        <f>UPPER(Lists!K3)</f>
        <v>STATISTICAL OFFICE OF THE EUROPEAN UNION</v>
      </c>
      <c r="F3" s="261"/>
    </row>
    <row r="4" spans="2:6" ht="21.75" customHeight="1" x14ac:dyDescent="0.3">
      <c r="C4" s="258"/>
      <c r="D4" s="522" t="str">
        <f>UPPER(Lists!K7)</f>
        <v>ECOSYSTEM EXTENT ACCOUNTS</v>
      </c>
      <c r="E4" s="522"/>
      <c r="F4" s="261"/>
    </row>
    <row r="5" spans="2:6" ht="18" customHeight="1" x14ac:dyDescent="0.3">
      <c r="C5" s="258"/>
      <c r="D5" s="523" t="str">
        <f>CONCATENATE(Lists!K8," DATA COLLECTION")</f>
        <v>2024 DATA COLLECTION</v>
      </c>
      <c r="E5" s="523"/>
      <c r="F5" s="261"/>
    </row>
    <row r="6" spans="2:6" ht="9" customHeight="1" x14ac:dyDescent="0.3">
      <c r="C6" s="258"/>
      <c r="D6" s="262"/>
      <c r="E6" s="262"/>
      <c r="F6" s="261"/>
    </row>
    <row r="7" spans="2:6" ht="34.5" customHeight="1" thickBot="1" x14ac:dyDescent="0.35">
      <c r="C7" s="258"/>
      <c r="D7" s="509" t="s">
        <v>51</v>
      </c>
      <c r="E7" s="509"/>
      <c r="F7" s="261"/>
    </row>
    <row r="8" spans="2:6" ht="30.75" customHeight="1" x14ac:dyDescent="0.3">
      <c r="C8" s="258"/>
      <c r="D8" s="524" t="str">
        <f>IF('GETTING STARTED'!E9="","",'GETTING STARTED'!E9)</f>
        <v>Estonia</v>
      </c>
      <c r="E8" s="524"/>
      <c r="F8" s="261"/>
    </row>
    <row r="9" spans="2:6" x14ac:dyDescent="0.3">
      <c r="B9" s="11"/>
      <c r="C9" s="111"/>
      <c r="D9" s="112">
        <v>1</v>
      </c>
      <c r="E9" s="113" t="s">
        <v>859</v>
      </c>
      <c r="F9" s="261"/>
    </row>
    <row r="10" spans="2:6" x14ac:dyDescent="0.3">
      <c r="B10" s="11"/>
      <c r="C10" s="111"/>
      <c r="D10" s="112">
        <v>2</v>
      </c>
      <c r="E10" s="114" t="s">
        <v>867</v>
      </c>
      <c r="F10" s="261"/>
    </row>
    <row r="11" spans="2:6" x14ac:dyDescent="0.3">
      <c r="B11" s="11"/>
      <c r="C11" s="111"/>
      <c r="D11" s="115">
        <v>3</v>
      </c>
      <c r="E11" s="114" t="s">
        <v>861</v>
      </c>
      <c r="F11" s="261"/>
    </row>
    <row r="12" spans="2:6" x14ac:dyDescent="0.3">
      <c r="B12" s="11"/>
      <c r="C12" s="111"/>
      <c r="D12" s="115">
        <v>4</v>
      </c>
      <c r="E12" s="116" t="s">
        <v>860</v>
      </c>
      <c r="F12" s="261"/>
    </row>
    <row r="13" spans="2:6" x14ac:dyDescent="0.3">
      <c r="B13" s="11"/>
      <c r="C13" s="111"/>
      <c r="D13" s="112">
        <v>5</v>
      </c>
      <c r="E13" s="116" t="s">
        <v>818</v>
      </c>
      <c r="F13" s="261"/>
    </row>
    <row r="14" spans="2:6" x14ac:dyDescent="0.3">
      <c r="B14" s="11"/>
      <c r="C14" s="111"/>
      <c r="D14" s="112">
        <v>6</v>
      </c>
      <c r="E14" s="116" t="s">
        <v>868</v>
      </c>
      <c r="F14" s="261"/>
    </row>
    <row r="15" spans="2:6" x14ac:dyDescent="0.3">
      <c r="B15" s="11"/>
      <c r="C15" s="111"/>
      <c r="D15" s="112">
        <v>7</v>
      </c>
      <c r="E15" s="116"/>
      <c r="F15" s="261"/>
    </row>
    <row r="16" spans="2:6" x14ac:dyDescent="0.3">
      <c r="B16" s="11"/>
      <c r="C16" s="111"/>
      <c r="D16" s="112">
        <v>8</v>
      </c>
      <c r="E16" s="116"/>
      <c r="F16" s="261"/>
    </row>
    <row r="17" spans="2:6" x14ac:dyDescent="0.3">
      <c r="B17" s="11"/>
      <c r="C17" s="111"/>
      <c r="D17" s="112">
        <v>9</v>
      </c>
      <c r="E17" s="116"/>
      <c r="F17" s="261"/>
    </row>
    <row r="18" spans="2:6" x14ac:dyDescent="0.3">
      <c r="B18" s="11"/>
      <c r="C18" s="111"/>
      <c r="D18" s="112">
        <v>10</v>
      </c>
      <c r="E18" s="117"/>
      <c r="F18" s="261"/>
    </row>
    <row r="19" spans="2:6" x14ac:dyDescent="0.3">
      <c r="B19" s="11"/>
      <c r="C19" s="111"/>
      <c r="D19" s="112">
        <v>11</v>
      </c>
      <c r="E19" s="117"/>
      <c r="F19" s="261"/>
    </row>
    <row r="20" spans="2:6" x14ac:dyDescent="0.3">
      <c r="B20" s="11"/>
      <c r="C20" s="111"/>
      <c r="D20" s="112">
        <v>12</v>
      </c>
      <c r="E20" s="117"/>
      <c r="F20" s="261"/>
    </row>
    <row r="21" spans="2:6" x14ac:dyDescent="0.3">
      <c r="B21" s="11"/>
      <c r="C21" s="111"/>
      <c r="D21" s="112">
        <v>13</v>
      </c>
      <c r="E21" s="117"/>
      <c r="F21" s="261"/>
    </row>
    <row r="22" spans="2:6" x14ac:dyDescent="0.3">
      <c r="B22" s="11"/>
      <c r="C22" s="111"/>
      <c r="D22" s="112">
        <v>14</v>
      </c>
      <c r="E22" s="117"/>
      <c r="F22" s="261"/>
    </row>
    <row r="23" spans="2:6" x14ac:dyDescent="0.3">
      <c r="B23" s="11"/>
      <c r="C23" s="111"/>
      <c r="D23" s="112">
        <v>15</v>
      </c>
      <c r="E23" s="117"/>
      <c r="F23" s="261"/>
    </row>
    <row r="24" spans="2:6" x14ac:dyDescent="0.3">
      <c r="B24" s="11"/>
      <c r="C24" s="111"/>
      <c r="D24" s="112">
        <v>16</v>
      </c>
      <c r="E24" s="117"/>
      <c r="F24" s="261"/>
    </row>
    <row r="25" spans="2:6" x14ac:dyDescent="0.3">
      <c r="B25" s="11"/>
      <c r="C25" s="111"/>
      <c r="D25" s="112">
        <v>17</v>
      </c>
      <c r="E25" s="117"/>
      <c r="F25" s="261"/>
    </row>
    <row r="26" spans="2:6" x14ac:dyDescent="0.3">
      <c r="B26" s="11"/>
      <c r="C26" s="111"/>
      <c r="D26" s="112">
        <v>18</v>
      </c>
      <c r="E26" s="117"/>
      <c r="F26" s="261"/>
    </row>
    <row r="27" spans="2:6" x14ac:dyDescent="0.3">
      <c r="B27" s="11"/>
      <c r="C27" s="111"/>
      <c r="D27" s="112">
        <v>19</v>
      </c>
      <c r="E27" s="117"/>
      <c r="F27" s="261"/>
    </row>
    <row r="28" spans="2:6" x14ac:dyDescent="0.3">
      <c r="B28" s="11"/>
      <c r="C28" s="111"/>
      <c r="D28" s="112">
        <v>20</v>
      </c>
      <c r="E28" s="117"/>
      <c r="F28" s="261"/>
    </row>
    <row r="29" spans="2:6" x14ac:dyDescent="0.3">
      <c r="B29" s="11"/>
      <c r="C29" s="111"/>
      <c r="D29" s="112">
        <v>21</v>
      </c>
      <c r="E29" s="117"/>
      <c r="F29" s="261"/>
    </row>
    <row r="30" spans="2:6" x14ac:dyDescent="0.3">
      <c r="B30" s="11"/>
      <c r="C30" s="111"/>
      <c r="D30" s="112">
        <v>22</v>
      </c>
      <c r="E30" s="117"/>
      <c r="F30" s="261"/>
    </row>
    <row r="31" spans="2:6" x14ac:dyDescent="0.3">
      <c r="B31" s="11"/>
      <c r="C31" s="111"/>
      <c r="D31" s="112">
        <v>23</v>
      </c>
      <c r="E31" s="117"/>
      <c r="F31" s="261"/>
    </row>
    <row r="32" spans="2:6" x14ac:dyDescent="0.3">
      <c r="B32" s="11"/>
      <c r="C32" s="111"/>
      <c r="D32" s="112">
        <v>24</v>
      </c>
      <c r="E32" s="117"/>
      <c r="F32" s="261"/>
    </row>
    <row r="33" spans="2:6" x14ac:dyDescent="0.3">
      <c r="B33" s="11"/>
      <c r="C33" s="111"/>
      <c r="D33" s="112">
        <v>25</v>
      </c>
      <c r="E33" s="117"/>
      <c r="F33" s="261"/>
    </row>
    <row r="34" spans="2:6" x14ac:dyDescent="0.3">
      <c r="B34" s="11"/>
      <c r="C34" s="111"/>
      <c r="D34" s="112">
        <v>26</v>
      </c>
      <c r="E34" s="117"/>
      <c r="F34" s="261"/>
    </row>
    <row r="35" spans="2:6" x14ac:dyDescent="0.3">
      <c r="B35" s="11"/>
      <c r="C35" s="111"/>
      <c r="D35" s="112">
        <v>27</v>
      </c>
      <c r="E35" s="117"/>
      <c r="F35" s="261"/>
    </row>
    <row r="36" spans="2:6" x14ac:dyDescent="0.3">
      <c r="B36" s="11"/>
      <c r="C36" s="111"/>
      <c r="D36" s="112">
        <v>28</v>
      </c>
      <c r="E36" s="117"/>
      <c r="F36" s="261"/>
    </row>
    <row r="37" spans="2:6" x14ac:dyDescent="0.3">
      <c r="B37" s="11"/>
      <c r="C37" s="111"/>
      <c r="D37" s="112">
        <v>29</v>
      </c>
      <c r="E37" s="117"/>
      <c r="F37" s="261"/>
    </row>
    <row r="38" spans="2:6" x14ac:dyDescent="0.3">
      <c r="B38" s="11"/>
      <c r="C38" s="111"/>
      <c r="D38" s="112">
        <v>30</v>
      </c>
      <c r="E38" s="117"/>
      <c r="F38" s="261"/>
    </row>
    <row r="39" spans="2:6" x14ac:dyDescent="0.3">
      <c r="B39" s="11"/>
      <c r="C39" s="111"/>
      <c r="D39" s="112">
        <v>31</v>
      </c>
      <c r="E39" s="117"/>
      <c r="F39" s="261"/>
    </row>
    <row r="40" spans="2:6" x14ac:dyDescent="0.3">
      <c r="B40" s="11"/>
      <c r="C40" s="111"/>
      <c r="D40" s="112">
        <v>32</v>
      </c>
      <c r="E40" s="117"/>
      <c r="F40" s="261"/>
    </row>
    <row r="41" spans="2:6" x14ac:dyDescent="0.3">
      <c r="B41" s="11"/>
      <c r="C41" s="111"/>
      <c r="D41" s="112">
        <v>33</v>
      </c>
      <c r="E41" s="117"/>
      <c r="F41" s="261"/>
    </row>
    <row r="42" spans="2:6" x14ac:dyDescent="0.3">
      <c r="B42" s="11"/>
      <c r="C42" s="111"/>
      <c r="D42" s="112">
        <v>34</v>
      </c>
      <c r="E42" s="117"/>
      <c r="F42" s="261"/>
    </row>
    <row r="43" spans="2:6" x14ac:dyDescent="0.3">
      <c r="B43" s="11"/>
      <c r="C43" s="111"/>
      <c r="D43" s="112">
        <v>35</v>
      </c>
      <c r="E43" s="117"/>
      <c r="F43" s="261"/>
    </row>
    <row r="44" spans="2:6" x14ac:dyDescent="0.3">
      <c r="B44" s="11"/>
      <c r="C44" s="111"/>
      <c r="D44" s="112">
        <v>36</v>
      </c>
      <c r="E44" s="117"/>
      <c r="F44" s="261"/>
    </row>
    <row r="45" spans="2:6" x14ac:dyDescent="0.3">
      <c r="B45" s="11"/>
      <c r="C45" s="111"/>
      <c r="D45" s="112">
        <v>37</v>
      </c>
      <c r="E45" s="117"/>
      <c r="F45" s="261"/>
    </row>
    <row r="46" spans="2:6" x14ac:dyDescent="0.3">
      <c r="B46" s="11"/>
      <c r="C46" s="111"/>
      <c r="D46" s="112">
        <v>38</v>
      </c>
      <c r="E46" s="117"/>
      <c r="F46" s="261"/>
    </row>
    <row r="47" spans="2:6" x14ac:dyDescent="0.3">
      <c r="B47" s="11"/>
      <c r="C47" s="111"/>
      <c r="D47" s="112">
        <v>39</v>
      </c>
      <c r="E47" s="117"/>
      <c r="F47" s="261"/>
    </row>
    <row r="48" spans="2:6" x14ac:dyDescent="0.3">
      <c r="B48" s="11"/>
      <c r="C48" s="111"/>
      <c r="D48" s="112">
        <v>40</v>
      </c>
      <c r="E48" s="117"/>
      <c r="F48" s="261"/>
    </row>
    <row r="49" spans="2:6" x14ac:dyDescent="0.3">
      <c r="B49" s="11"/>
      <c r="C49" s="111"/>
      <c r="D49" s="112">
        <v>41</v>
      </c>
      <c r="E49" s="117"/>
      <c r="F49" s="261"/>
    </row>
    <row r="50" spans="2:6" x14ac:dyDescent="0.3">
      <c r="B50" s="11"/>
      <c r="C50" s="111"/>
      <c r="D50" s="112">
        <v>42</v>
      </c>
      <c r="E50" s="117"/>
      <c r="F50" s="261"/>
    </row>
    <row r="51" spans="2:6" x14ac:dyDescent="0.3">
      <c r="B51" s="11"/>
      <c r="C51" s="111"/>
      <c r="D51" s="112">
        <v>43</v>
      </c>
      <c r="E51" s="117"/>
      <c r="F51" s="261"/>
    </row>
    <row r="52" spans="2:6" x14ac:dyDescent="0.3">
      <c r="B52" s="11"/>
      <c r="C52" s="111"/>
      <c r="D52" s="112">
        <v>44</v>
      </c>
      <c r="E52" s="117"/>
      <c r="F52" s="261"/>
    </row>
    <row r="53" spans="2:6" x14ac:dyDescent="0.3">
      <c r="B53" s="11"/>
      <c r="C53" s="111"/>
      <c r="D53" s="112">
        <v>45</v>
      </c>
      <c r="E53" s="117"/>
      <c r="F53" s="261"/>
    </row>
    <row r="54" spans="2:6" x14ac:dyDescent="0.3">
      <c r="B54" s="11"/>
      <c r="C54" s="111"/>
      <c r="D54" s="112">
        <v>46</v>
      </c>
      <c r="E54" s="117"/>
      <c r="F54" s="261"/>
    </row>
    <row r="55" spans="2:6" x14ac:dyDescent="0.3">
      <c r="B55" s="11"/>
      <c r="C55" s="111"/>
      <c r="D55" s="112">
        <v>47</v>
      </c>
      <c r="E55" s="117"/>
      <c r="F55" s="261"/>
    </row>
    <row r="56" spans="2:6" x14ac:dyDescent="0.3">
      <c r="B56" s="11"/>
      <c r="C56" s="111"/>
      <c r="D56" s="112">
        <v>48</v>
      </c>
      <c r="E56" s="117"/>
      <c r="F56" s="261"/>
    </row>
    <row r="57" spans="2:6" x14ac:dyDescent="0.3">
      <c r="B57" s="11"/>
      <c r="C57" s="111"/>
      <c r="D57" s="112">
        <v>49</v>
      </c>
      <c r="E57" s="117"/>
      <c r="F57" s="261"/>
    </row>
    <row r="58" spans="2:6" x14ac:dyDescent="0.3">
      <c r="B58" s="11"/>
      <c r="C58" s="111"/>
      <c r="D58" s="112">
        <v>50</v>
      </c>
      <c r="E58" s="117"/>
      <c r="F58" s="261"/>
    </row>
    <row r="59" spans="2:6" ht="14.5" thickBot="1" x14ac:dyDescent="0.35">
      <c r="C59" s="263"/>
      <c r="D59" s="264"/>
      <c r="E59" s="265"/>
      <c r="F59" s="266"/>
    </row>
  </sheetData>
  <sheetProtection algorithmName="SHA-512" hashValue="ECeroF1NpYKjZuINrXHj4EjA5ZVZimxiq2F5kKKnSPFBv11Dc/Xcq9yliqPrwMX7YZA6pzqy0bi17YylvOpu0w==" saltValue="txJHbqcegJXg1b+LO6DvGg==" spinCount="100000" sheet="1" objects="1" scenarios="1" selectLockedCells="1"/>
  <mergeCells count="5">
    <mergeCell ref="D2:E2"/>
    <mergeCell ref="D4:E4"/>
    <mergeCell ref="D5:E5"/>
    <mergeCell ref="D7:E7"/>
    <mergeCell ref="D8:E8"/>
  </mergeCells>
  <pageMargins left="0.70866141732283472" right="0.70866141732283472" top="0.74803149606299213" bottom="0.74803149606299213" header="0.31496062992125984" footer="0.31496062992125984"/>
  <pageSetup paperSize="9" scale="92" fitToHeight="0" orientation="landscape" verticalDpi="0" r:id="rId1"/>
  <headerFooter>
    <oddFooter>&amp;LQuestionnaire on annual reporting of packaging and packaging waste&amp;CPage &amp;P of &amp;N&amp;RFootnotes list page</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345C7-FCB8-4E15-9496-97D2CC9DD46D}">
  <sheetPr codeName="Sheet9">
    <tabColor rgb="FF62893B"/>
  </sheetPr>
  <dimension ref="B1:F23"/>
  <sheetViews>
    <sheetView topLeftCell="A2" workbookViewId="0">
      <selection activeCell="E22" sqref="E22"/>
    </sheetView>
  </sheetViews>
  <sheetFormatPr defaultColWidth="9.26953125" defaultRowHeight="14" x14ac:dyDescent="0.3"/>
  <cols>
    <col min="1" max="1" width="1.26953125" style="254" customWidth="1"/>
    <col min="2" max="2" width="0.7265625" style="254" customWidth="1"/>
    <col min="3" max="3" width="2.26953125" style="254" customWidth="1"/>
    <col min="4" max="4" width="38.26953125" style="255" customWidth="1"/>
    <col min="5" max="5" width="94.54296875" style="254" customWidth="1"/>
    <col min="6" max="6" width="2.26953125" style="254" customWidth="1"/>
    <col min="7" max="8" width="22.26953125" style="254" customWidth="1"/>
    <col min="9" max="11" width="16.54296875" style="254" bestFit="1" customWidth="1"/>
    <col min="12" max="16384" width="9.26953125" style="254"/>
  </cols>
  <sheetData>
    <row r="1" spans="2:6" ht="14.5" thickBot="1" x14ac:dyDescent="0.35"/>
    <row r="2" spans="2:6" ht="40.5" customHeight="1" x14ac:dyDescent="0.35">
      <c r="C2" s="365"/>
      <c r="D2" s="526"/>
      <c r="E2" s="526"/>
      <c r="F2" s="427"/>
    </row>
    <row r="3" spans="2:6" ht="15.5" x14ac:dyDescent="0.3">
      <c r="C3" s="268"/>
      <c r="D3" s="366"/>
      <c r="E3" s="367" t="s">
        <v>52</v>
      </c>
      <c r="F3" s="269"/>
    </row>
    <row r="4" spans="2:6" ht="16.5" customHeight="1" x14ac:dyDescent="0.3">
      <c r="C4" s="268"/>
      <c r="D4" s="527" t="s">
        <v>53</v>
      </c>
      <c r="E4" s="527"/>
      <c r="F4" s="269"/>
    </row>
    <row r="5" spans="2:6" x14ac:dyDescent="0.3">
      <c r="C5" s="268"/>
      <c r="D5" s="528"/>
      <c r="E5" s="528"/>
      <c r="F5" s="269"/>
    </row>
    <row r="6" spans="2:6" ht="40.5" customHeight="1" x14ac:dyDescent="0.3">
      <c r="C6" s="268"/>
      <c r="D6" s="529" t="s">
        <v>54</v>
      </c>
      <c r="E6" s="529"/>
      <c r="F6" s="269"/>
    </row>
    <row r="7" spans="2:6" ht="34.5" customHeight="1" x14ac:dyDescent="0.3">
      <c r="C7" s="268"/>
      <c r="D7" s="525" t="s">
        <v>55</v>
      </c>
      <c r="E7" s="525"/>
      <c r="F7" s="269"/>
    </row>
    <row r="8" spans="2:6" ht="35.25" customHeight="1" x14ac:dyDescent="0.3">
      <c r="C8" s="268"/>
      <c r="D8" s="525" t="s">
        <v>56</v>
      </c>
      <c r="E8" s="525"/>
      <c r="F8" s="269"/>
    </row>
    <row r="9" spans="2:6" ht="35.25" customHeight="1" x14ac:dyDescent="0.3">
      <c r="B9" s="11"/>
      <c r="C9" s="428"/>
      <c r="D9" s="429" t="s">
        <v>57</v>
      </c>
      <c r="E9" s="430" t="s">
        <v>819</v>
      </c>
      <c r="F9" s="269"/>
    </row>
    <row r="10" spans="2:6" ht="35.25" customHeight="1" x14ac:dyDescent="0.3">
      <c r="B10" s="11"/>
      <c r="C10" s="428"/>
      <c r="D10" s="431" t="s">
        <v>58</v>
      </c>
      <c r="E10" s="432" t="s">
        <v>820</v>
      </c>
      <c r="F10" s="269"/>
    </row>
    <row r="11" spans="2:6" ht="35.25" customHeight="1" x14ac:dyDescent="0.3">
      <c r="B11" s="11"/>
      <c r="C11" s="428"/>
      <c r="D11" s="431" t="s">
        <v>59</v>
      </c>
      <c r="E11" s="432" t="s">
        <v>821</v>
      </c>
      <c r="F11" s="269"/>
    </row>
    <row r="12" spans="2:6" ht="35.25" customHeight="1" x14ac:dyDescent="0.3">
      <c r="B12" s="11"/>
      <c r="C12" s="428"/>
      <c r="D12" s="431" t="s">
        <v>60</v>
      </c>
      <c r="E12" s="432" t="s">
        <v>822</v>
      </c>
      <c r="F12" s="269"/>
    </row>
    <row r="13" spans="2:6" ht="35.25" customHeight="1" x14ac:dyDescent="0.3">
      <c r="B13" s="11"/>
      <c r="C13" s="428"/>
      <c r="D13" s="431" t="s">
        <v>61</v>
      </c>
      <c r="E13" s="432" t="s">
        <v>823</v>
      </c>
      <c r="F13" s="269"/>
    </row>
    <row r="14" spans="2:6" ht="58" x14ac:dyDescent="0.3">
      <c r="B14" s="11"/>
      <c r="C14" s="428"/>
      <c r="D14" s="431" t="s">
        <v>62</v>
      </c>
      <c r="E14" s="432" t="s">
        <v>824</v>
      </c>
      <c r="F14" s="269"/>
    </row>
    <row r="15" spans="2:6" ht="34.5" customHeight="1" x14ac:dyDescent="0.3">
      <c r="B15" s="11"/>
      <c r="C15" s="428"/>
      <c r="D15" s="431" t="s">
        <v>63</v>
      </c>
      <c r="E15" s="433" t="s">
        <v>865</v>
      </c>
      <c r="F15" s="269"/>
    </row>
    <row r="16" spans="2:6" ht="60" customHeight="1" x14ac:dyDescent="0.3">
      <c r="B16" s="11"/>
      <c r="C16" s="428"/>
      <c r="D16" s="431" t="s">
        <v>64</v>
      </c>
      <c r="E16" s="432" t="s">
        <v>862</v>
      </c>
      <c r="F16" s="269"/>
    </row>
    <row r="17" spans="2:6" ht="34.5" customHeight="1" x14ac:dyDescent="0.3">
      <c r="B17" s="11"/>
      <c r="C17" s="428"/>
      <c r="D17" s="431" t="s">
        <v>65</v>
      </c>
      <c r="E17" s="432" t="s">
        <v>825</v>
      </c>
      <c r="F17" s="269"/>
    </row>
    <row r="18" spans="2:6" ht="60" customHeight="1" x14ac:dyDescent="0.3">
      <c r="B18" s="11"/>
      <c r="C18" s="428"/>
      <c r="D18" s="431" t="s">
        <v>66</v>
      </c>
      <c r="E18" s="432" t="s">
        <v>826</v>
      </c>
      <c r="F18" s="269"/>
    </row>
    <row r="19" spans="2:6" ht="34.5" customHeight="1" x14ac:dyDescent="0.3">
      <c r="B19" s="11"/>
      <c r="C19" s="428"/>
      <c r="D19" s="431" t="s">
        <v>67</v>
      </c>
      <c r="E19" s="432" t="s">
        <v>866</v>
      </c>
      <c r="F19" s="269"/>
    </row>
    <row r="20" spans="2:6" ht="34.5" customHeight="1" x14ac:dyDescent="0.3">
      <c r="B20" s="11"/>
      <c r="C20" s="428"/>
      <c r="D20" s="431" t="s">
        <v>68</v>
      </c>
      <c r="E20" s="432" t="s">
        <v>863</v>
      </c>
      <c r="F20" s="269"/>
    </row>
    <row r="21" spans="2:6" ht="34.5" customHeight="1" x14ac:dyDescent="0.3">
      <c r="B21" s="11"/>
      <c r="C21" s="428"/>
      <c r="D21" s="431" t="s">
        <v>69</v>
      </c>
      <c r="E21" s="432" t="s">
        <v>827</v>
      </c>
      <c r="F21" s="269"/>
    </row>
    <row r="22" spans="2:6" ht="34.5" customHeight="1" x14ac:dyDescent="0.3">
      <c r="B22" s="11"/>
      <c r="C22" s="428"/>
      <c r="D22" s="431" t="s">
        <v>70</v>
      </c>
      <c r="E22" s="432" t="s">
        <v>864</v>
      </c>
      <c r="F22" s="269"/>
    </row>
    <row r="23" spans="2:6" ht="14.5" thickBot="1" x14ac:dyDescent="0.35">
      <c r="C23" s="368"/>
      <c r="D23" s="434"/>
      <c r="E23" s="435"/>
      <c r="F23" s="436"/>
    </row>
  </sheetData>
  <sheetProtection algorithmName="SHA-512" hashValue="I134TGirvrvUhv1hw70fd3xXz/63sY8+3ywMcLN84JT3cAcbLjj3QXBlfowrAIyRS2qBlZT+CnPj3dBxOWjGkw==" saltValue="mri6L53NHM13ed8zuNUx1g==" spinCount="100000" sheet="1" objects="1" scenarios="1"/>
  <mergeCells count="6">
    <mergeCell ref="D8:E8"/>
    <mergeCell ref="D2:E2"/>
    <mergeCell ref="D4:E4"/>
    <mergeCell ref="D5:E5"/>
    <mergeCell ref="D6:E6"/>
    <mergeCell ref="D7:E7"/>
  </mergeCells>
  <dataValidations count="14">
    <dataValidation errorStyle="information" allowBlank="1" showInputMessage="1" showErrorMessage="1" promptTitle="MMU" prompt="What is the size of the smallest feature reliably maped in the reported extent accounts (e.g. 0.5 ha)" sqref="D9" xr:uid="{7A8358D3-A581-443E-BB96-288091FF573D}"/>
    <dataValidation errorStyle="information" allowBlank="1" showInputMessage="1" showErrorMessage="1" promptTitle="Linear features" prompt="Please describe the process how linear features were included in the extent accounts." sqref="D10" xr:uid="{C899F5CD-126A-4B0B-91BC-B252E3861FB2}"/>
    <dataValidation errorStyle="information" allowBlank="1" showInputMessage="1" showErrorMessage="1" promptTitle="Reference system" prompt="e.g. EPSG 4326, should be based on ETRS89 (EPSG code https://spatialreference.org/ref/epsg/)" sqref="D12" xr:uid="{00DC2C26-0B18-4957-88E5-2B41DED2C0E8}"/>
    <dataValidation errorStyle="information" allowBlank="1" showInputMessage="1" showErrorMessage="1" promptTitle="MMW" prompt="the width of the narrowest feature to be drawn in a map, e.g. a hedgerow.e.g. 10 m" sqref="D11" xr:uid="{83EB457C-C6FB-4481-96E9-01D05CD7E8BF}"/>
    <dataValidation errorStyle="information" allowBlank="1" showInputMessage="1" showErrorMessage="1" promptTitle="Classification accuracy" prompt="LUCAS points may be a reference. If using data validated with LUCAS (e.g. CLC) you may report classification accuracy of the source data (e.g. CLC). You may use other, national reference data to assess the accuracy." sqref="D14" xr:uid="{C9B8FA05-64DA-4E06-9EC1-5C9DEE7D176A}"/>
    <dataValidation errorStyle="information" allowBlank="1" showInputMessage="1" showErrorMessage="1" promptTitle="Threshold" prompt="The threshold below which ecosystem conversions between reference years are not reported. The recommended maximum threshold is 10 ha." sqref="D16" xr:uid="{3D280A3A-CD9E-4229-8E7B-A42D84B893F6}"/>
    <dataValidation allowBlank="1" showInputMessage="1" showErrorMessage="1" promptTitle="Classification workflow" prompt="Description of preprocessing steps, classification matrix, its rules, algorithm and variables, and the steps used to classify ecosystem types (see section 3.2 of the guidance note on ecosystem extent accounts)." sqref="D17" xr:uid="{A71F485A-27FE-4C56-8599-7DAB2657D417}"/>
    <dataValidation errorStyle="information" allowBlank="1" showInputMessage="1" showErrorMessage="1" promptTitle="Representative average" prompt="Data for opening and closing year refer to a representative average for the year, i.e. do not report change between 31 Dec of Year X-3 and 31 Dec of year X., but an average situation of year X-3 and an average of year X. How did you estimate the averages?" sqref="D18" xr:uid="{7B4E7C63-F6CA-4527-B34A-8E7A755D2814}"/>
    <dataValidation errorStyle="information" allowBlank="1" showInputMessage="1" showErrorMessage="1" promptTitle="Temporal coherence" prompt="In case your input data are from different reference years, please describe the estimation of the bias." sqref="D15" xr:uid="{B9E4B292-E9C1-412E-A162-DF06AE86550A}"/>
    <dataValidation errorStyle="information" allowBlank="1" showInputMessage="1" showErrorMessage="1" promptTitle="Time series" prompt="What period of time is your time series comparable /consistent in methods, in data, concepts and definitions used (e.g. 2018 - 2024). If there are breaks in the time series, for which reference year and for what reason?" sqref="D19" xr:uid="{FE194B12-A0CC-452C-94FB-E561F4B1DD87}"/>
    <dataValidation errorStyle="information" allowBlank="1" showInputMessage="1" showErrorMessage="1" promptTitle="Spatial coverrage" prompt="Does your reporting cover the entire national territory?  If not, what % of land /which ecosystem types wre excluded and for what reason?" sqref="D20" xr:uid="{7B8D69B3-0641-4FF2-A8F2-4BB3B4073BB0}"/>
    <dataValidation errorStyle="information" allowBlank="1" showInputMessage="1" showErrorMessage="1" promptTitle="Plausibility checks" prompt="Did you compare your results with related national statistics or accounts? If so, please describe the results of the checks." sqref="D21" xr:uid="{E48CA816-C117-40EA-9A88-B9BCE8A17E2F}"/>
    <dataValidation errorStyle="information" allowBlank="1" showInputMessage="1" showErrorMessage="1" promptTitle="Other notes" prompt="Any other methodological notes on the reported extent accounts (i.e. output data)" sqref="D22" xr:uid="{60299027-742B-4AAB-9D94-D2EDC83E207A}"/>
    <dataValidation errorStyle="information" allowBlank="1" showInputMessage="1" showErrorMessage="1" promptTitle="Spatial accuracy" prompt="Are the features correctly located, when comparing the ecosystem extent dataset with a reference dataset? The Root Mean Square Error (RMSE) may be used to estimate and report the spatial accuracy, using a reference data of higher spatial accuracy." sqref="D13" xr:uid="{B7738981-AA01-471C-A573-1F36F896915B}"/>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E0408-2156-4CF9-93B3-51E1D287B394}">
  <sheetPr codeName="Sheet10">
    <tabColor rgb="FF62893B"/>
  </sheetPr>
  <dimension ref="C1:O44"/>
  <sheetViews>
    <sheetView topLeftCell="A6" workbookViewId="0">
      <selection activeCell="H13" sqref="H13"/>
    </sheetView>
  </sheetViews>
  <sheetFormatPr defaultColWidth="9.26953125" defaultRowHeight="14" x14ac:dyDescent="0.3"/>
  <cols>
    <col min="1" max="1" width="1.26953125" style="254" customWidth="1"/>
    <col min="2" max="2" width="0.7265625" style="254" customWidth="1"/>
    <col min="3" max="3" width="3.26953125" style="254" customWidth="1"/>
    <col min="4" max="4" width="38.453125" style="255" customWidth="1"/>
    <col min="5" max="5" width="38.453125" style="254" customWidth="1"/>
    <col min="6" max="6" width="6" style="254" customWidth="1"/>
    <col min="7" max="8" width="23.7265625" style="369" customWidth="1"/>
    <col min="9" max="9" width="14.81640625" style="254" customWidth="1"/>
    <col min="10" max="10" width="13.26953125" style="254" customWidth="1"/>
    <col min="11" max="11" width="12.81640625" style="254" customWidth="1"/>
    <col min="12" max="12" width="11.7265625" style="254" customWidth="1"/>
    <col min="13" max="13" width="14.81640625" style="254" customWidth="1"/>
    <col min="14" max="14" width="15" style="254" customWidth="1"/>
    <col min="15" max="15" width="3" style="254" customWidth="1"/>
    <col min="16" max="16384" width="9.26953125" style="254"/>
  </cols>
  <sheetData>
    <row r="1" spans="3:15" ht="14.5" thickBot="1" x14ac:dyDescent="0.35"/>
    <row r="2" spans="3:15" ht="40.5" customHeight="1" x14ac:dyDescent="0.35">
      <c r="C2" s="365"/>
      <c r="D2" s="526"/>
      <c r="E2" s="526"/>
      <c r="F2" s="370"/>
      <c r="G2" s="530"/>
      <c r="H2" s="530"/>
      <c r="I2" s="530"/>
      <c r="J2" s="530"/>
      <c r="K2" s="530"/>
      <c r="L2" s="530"/>
      <c r="M2" s="370"/>
      <c r="N2" s="370"/>
      <c r="O2" s="371"/>
    </row>
    <row r="3" spans="3:15" ht="16.5" x14ac:dyDescent="0.3">
      <c r="C3" s="268"/>
      <c r="D3" s="366"/>
      <c r="E3" s="367" t="s">
        <v>52</v>
      </c>
      <c r="F3" s="372"/>
      <c r="G3" s="531"/>
      <c r="H3" s="531"/>
      <c r="I3" s="531"/>
      <c r="J3" s="531"/>
      <c r="K3" s="531"/>
      <c r="L3" s="531"/>
      <c r="M3" s="372"/>
      <c r="N3" s="372"/>
      <c r="O3" s="373"/>
    </row>
    <row r="4" spans="3:15" ht="16.5" x14ac:dyDescent="0.3">
      <c r="C4" s="268"/>
      <c r="D4" s="527" t="s">
        <v>53</v>
      </c>
      <c r="E4" s="527"/>
      <c r="F4" s="372"/>
      <c r="G4" s="531"/>
      <c r="H4" s="531"/>
      <c r="I4" s="531"/>
      <c r="J4" s="531"/>
      <c r="K4" s="531"/>
      <c r="L4" s="531"/>
      <c r="M4" s="372"/>
      <c r="N4" s="372"/>
      <c r="O4" s="373"/>
    </row>
    <row r="5" spans="3:15" ht="16.5" x14ac:dyDescent="0.3">
      <c r="C5" s="268"/>
      <c r="D5" s="528"/>
      <c r="E5" s="528"/>
      <c r="F5" s="372"/>
      <c r="G5" s="531"/>
      <c r="H5" s="531"/>
      <c r="I5" s="531"/>
      <c r="J5" s="531"/>
      <c r="K5" s="531"/>
      <c r="L5" s="531"/>
      <c r="M5" s="372"/>
      <c r="N5" s="372"/>
      <c r="O5" s="373"/>
    </row>
    <row r="6" spans="3:15" ht="40.5" customHeight="1" x14ac:dyDescent="0.3">
      <c r="C6" s="268"/>
      <c r="D6" s="529" t="s">
        <v>54</v>
      </c>
      <c r="E6" s="529"/>
      <c r="F6" s="372"/>
      <c r="G6" s="531"/>
      <c r="H6" s="531"/>
      <c r="I6" s="531"/>
      <c r="J6" s="531"/>
      <c r="K6" s="531"/>
      <c r="L6" s="531"/>
      <c r="M6" s="372"/>
      <c r="N6" s="372"/>
      <c r="O6" s="373"/>
    </row>
    <row r="7" spans="3:15" ht="34.5" customHeight="1" x14ac:dyDescent="0.3">
      <c r="C7" s="268"/>
      <c r="D7" s="525" t="s">
        <v>71</v>
      </c>
      <c r="E7" s="525"/>
      <c r="F7" s="372"/>
      <c r="G7" s="531"/>
      <c r="H7" s="531"/>
      <c r="I7" s="531"/>
      <c r="J7" s="531"/>
      <c r="K7" s="531"/>
      <c r="L7" s="531"/>
      <c r="M7" s="372"/>
      <c r="N7" s="372"/>
      <c r="O7" s="373"/>
    </row>
    <row r="8" spans="3:15" ht="34.5" customHeight="1" thickBot="1" x14ac:dyDescent="0.35">
      <c r="C8" s="268"/>
      <c r="D8" s="525" t="s">
        <v>72</v>
      </c>
      <c r="E8" s="525"/>
      <c r="F8" s="372"/>
      <c r="G8" s="531"/>
      <c r="H8" s="531"/>
      <c r="I8" s="531"/>
      <c r="J8" s="531"/>
      <c r="K8" s="531"/>
      <c r="L8" s="531"/>
      <c r="M8" s="372"/>
      <c r="N8" s="372"/>
      <c r="O8" s="373"/>
    </row>
    <row r="9" spans="3:15" ht="70" x14ac:dyDescent="0.3">
      <c r="C9" s="462"/>
      <c r="D9" s="377" t="s">
        <v>73</v>
      </c>
      <c r="E9" s="375" t="s">
        <v>74</v>
      </c>
      <c r="F9" s="376" t="s">
        <v>75</v>
      </c>
      <c r="G9" s="377" t="s">
        <v>76</v>
      </c>
      <c r="H9" s="378" t="s">
        <v>77</v>
      </c>
      <c r="I9" s="378" t="s">
        <v>78</v>
      </c>
      <c r="J9" s="378" t="s">
        <v>79</v>
      </c>
      <c r="K9" s="378" t="s">
        <v>80</v>
      </c>
      <c r="L9" s="378" t="s">
        <v>81</v>
      </c>
      <c r="M9" s="378" t="s">
        <v>82</v>
      </c>
      <c r="N9" s="375" t="s">
        <v>83</v>
      </c>
      <c r="O9" s="373"/>
    </row>
    <row r="10" spans="3:15" ht="16.5" x14ac:dyDescent="0.3">
      <c r="C10" s="379">
        <v>1</v>
      </c>
      <c r="D10" s="382" t="s">
        <v>828</v>
      </c>
      <c r="E10" s="391"/>
      <c r="F10" s="269"/>
      <c r="G10" s="382" t="s">
        <v>835</v>
      </c>
      <c r="H10" s="383" t="s">
        <v>836</v>
      </c>
      <c r="I10" s="383" t="s">
        <v>837</v>
      </c>
      <c r="J10" s="383" t="s">
        <v>838</v>
      </c>
      <c r="K10" s="383">
        <v>2024</v>
      </c>
      <c r="L10" s="383" t="s">
        <v>839</v>
      </c>
      <c r="M10" s="384" t="s">
        <v>840</v>
      </c>
      <c r="N10" s="381"/>
      <c r="O10" s="373"/>
    </row>
    <row r="11" spans="3:15" ht="16.5" x14ac:dyDescent="0.3">
      <c r="C11" s="379">
        <v>2</v>
      </c>
      <c r="D11" s="382" t="s">
        <v>829</v>
      </c>
      <c r="E11" s="391"/>
      <c r="F11" s="269"/>
      <c r="G11" s="382" t="s">
        <v>835</v>
      </c>
      <c r="H11" s="383" t="s">
        <v>836</v>
      </c>
      <c r="I11" s="383" t="s">
        <v>837</v>
      </c>
      <c r="J11" s="383" t="s">
        <v>838</v>
      </c>
      <c r="K11" s="383">
        <v>2024</v>
      </c>
      <c r="L11" s="383" t="s">
        <v>839</v>
      </c>
      <c r="M11" s="384" t="s">
        <v>840</v>
      </c>
      <c r="N11" s="381"/>
      <c r="O11" s="373"/>
    </row>
    <row r="12" spans="3:15" ht="16.5" x14ac:dyDescent="0.3">
      <c r="C12" s="379">
        <v>3</v>
      </c>
      <c r="D12" s="382" t="s">
        <v>830</v>
      </c>
      <c r="E12" s="391"/>
      <c r="F12" s="269"/>
      <c r="G12" s="382" t="s">
        <v>835</v>
      </c>
      <c r="H12" s="383" t="s">
        <v>836</v>
      </c>
      <c r="I12" s="383" t="s">
        <v>837</v>
      </c>
      <c r="J12" s="383" t="s">
        <v>838</v>
      </c>
      <c r="K12" s="383">
        <v>2024</v>
      </c>
      <c r="L12" s="383" t="s">
        <v>841</v>
      </c>
      <c r="M12" s="384" t="s">
        <v>842</v>
      </c>
      <c r="N12" s="381"/>
      <c r="O12" s="373"/>
    </row>
    <row r="13" spans="3:15" ht="16.5" x14ac:dyDescent="0.3">
      <c r="C13" s="379">
        <v>4</v>
      </c>
      <c r="D13" s="382" t="s">
        <v>831</v>
      </c>
      <c r="E13" s="391"/>
      <c r="F13" s="269"/>
      <c r="G13" s="382" t="s">
        <v>835</v>
      </c>
      <c r="H13" s="383" t="s">
        <v>836</v>
      </c>
      <c r="I13" s="383" t="s">
        <v>837</v>
      </c>
      <c r="J13" s="383" t="s">
        <v>838</v>
      </c>
      <c r="K13" s="383">
        <v>2024</v>
      </c>
      <c r="L13" s="383" t="s">
        <v>839</v>
      </c>
      <c r="M13" s="384" t="s">
        <v>842</v>
      </c>
      <c r="N13" s="381"/>
      <c r="O13" s="373"/>
    </row>
    <row r="14" spans="3:15" ht="16.5" x14ac:dyDescent="0.3">
      <c r="C14" s="379">
        <v>5</v>
      </c>
      <c r="D14" s="382" t="s">
        <v>832</v>
      </c>
      <c r="E14" s="391"/>
      <c r="F14" s="269"/>
      <c r="G14" s="382" t="s">
        <v>835</v>
      </c>
      <c r="H14" s="383" t="s">
        <v>836</v>
      </c>
      <c r="I14" s="383" t="s">
        <v>837</v>
      </c>
      <c r="J14" s="383" t="s">
        <v>838</v>
      </c>
      <c r="K14" s="383">
        <v>2024</v>
      </c>
      <c r="L14" s="383" t="s">
        <v>839</v>
      </c>
      <c r="M14" s="384" t="s">
        <v>842</v>
      </c>
      <c r="N14" s="381"/>
      <c r="O14" s="373"/>
    </row>
    <row r="15" spans="3:15" ht="16.5" x14ac:dyDescent="0.3">
      <c r="C15" s="379">
        <v>6</v>
      </c>
      <c r="D15" s="382" t="s">
        <v>833</v>
      </c>
      <c r="E15" s="391"/>
      <c r="F15" s="269"/>
      <c r="G15" s="382" t="s">
        <v>835</v>
      </c>
      <c r="H15" s="383" t="s">
        <v>836</v>
      </c>
      <c r="I15" s="383" t="s">
        <v>837</v>
      </c>
      <c r="J15" s="383" t="s">
        <v>838</v>
      </c>
      <c r="K15" s="383">
        <v>2010</v>
      </c>
      <c r="L15" s="383" t="s">
        <v>843</v>
      </c>
      <c r="M15" s="384" t="s">
        <v>842</v>
      </c>
      <c r="N15" s="381"/>
      <c r="O15" s="373"/>
    </row>
    <row r="16" spans="3:15" ht="16.5" x14ac:dyDescent="0.3">
      <c r="C16" s="379">
        <v>7</v>
      </c>
      <c r="D16" s="382" t="s">
        <v>834</v>
      </c>
      <c r="E16" s="391"/>
      <c r="F16" s="269"/>
      <c r="G16" s="382" t="s">
        <v>835</v>
      </c>
      <c r="H16" s="383" t="s">
        <v>836</v>
      </c>
      <c r="I16" s="383" t="s">
        <v>837</v>
      </c>
      <c r="J16" s="383" t="s">
        <v>838</v>
      </c>
      <c r="K16" s="383">
        <v>2024</v>
      </c>
      <c r="L16" s="383" t="s">
        <v>839</v>
      </c>
      <c r="M16" s="384" t="s">
        <v>840</v>
      </c>
      <c r="N16" s="381"/>
      <c r="O16" s="373"/>
    </row>
    <row r="17" spans="3:15" ht="16.5" x14ac:dyDescent="0.3">
      <c r="C17" s="379">
        <v>8</v>
      </c>
      <c r="D17" s="382" t="s">
        <v>857</v>
      </c>
      <c r="E17" s="391"/>
      <c r="F17" s="269"/>
      <c r="G17" s="382" t="s">
        <v>835</v>
      </c>
      <c r="H17" s="383" t="s">
        <v>836</v>
      </c>
      <c r="I17" s="383" t="s">
        <v>837</v>
      </c>
      <c r="J17" s="383" t="s">
        <v>838</v>
      </c>
      <c r="K17" s="383">
        <v>2021</v>
      </c>
      <c r="L17" s="383" t="s">
        <v>858</v>
      </c>
      <c r="M17" s="384" t="s">
        <v>840</v>
      </c>
      <c r="N17" s="381"/>
      <c r="O17" s="373"/>
    </row>
    <row r="18" spans="3:15" ht="16.5" x14ac:dyDescent="0.3">
      <c r="C18" s="379">
        <v>9</v>
      </c>
      <c r="D18" s="382" t="s">
        <v>84</v>
      </c>
      <c r="E18" s="391"/>
      <c r="F18" s="269"/>
      <c r="G18" s="382"/>
      <c r="H18" s="383"/>
      <c r="I18" s="383"/>
      <c r="J18" s="383"/>
      <c r="K18" s="383"/>
      <c r="L18" s="383"/>
      <c r="M18" s="384"/>
      <c r="N18" s="381"/>
      <c r="O18" s="373"/>
    </row>
    <row r="19" spans="3:15" ht="16.5" x14ac:dyDescent="0.3">
      <c r="C19" s="379">
        <v>10</v>
      </c>
      <c r="D19" s="382" t="s">
        <v>84</v>
      </c>
      <c r="E19" s="391"/>
      <c r="F19" s="269"/>
      <c r="G19" s="382"/>
      <c r="H19" s="383"/>
      <c r="I19" s="383"/>
      <c r="J19" s="383"/>
      <c r="K19" s="383"/>
      <c r="L19" s="383"/>
      <c r="M19" s="384"/>
      <c r="N19" s="381"/>
      <c r="O19" s="373"/>
    </row>
    <row r="20" spans="3:15" ht="16.5" x14ac:dyDescent="0.3">
      <c r="C20" s="379">
        <v>11</v>
      </c>
      <c r="D20" s="382" t="s">
        <v>84</v>
      </c>
      <c r="E20" s="391"/>
      <c r="F20" s="269"/>
      <c r="G20" s="382"/>
      <c r="H20" s="383"/>
      <c r="I20" s="383"/>
      <c r="J20" s="383"/>
      <c r="K20" s="383"/>
      <c r="L20" s="383"/>
      <c r="M20" s="384"/>
      <c r="N20" s="381"/>
      <c r="O20" s="373"/>
    </row>
    <row r="21" spans="3:15" ht="16.5" x14ac:dyDescent="0.3">
      <c r="C21" s="379">
        <v>12</v>
      </c>
      <c r="D21" s="382" t="s">
        <v>84</v>
      </c>
      <c r="E21" s="391"/>
      <c r="F21" s="269"/>
      <c r="G21" s="382"/>
      <c r="H21" s="383"/>
      <c r="I21" s="383"/>
      <c r="J21" s="383"/>
      <c r="K21" s="383"/>
      <c r="L21" s="383"/>
      <c r="M21" s="384"/>
      <c r="N21" s="381"/>
      <c r="O21" s="373"/>
    </row>
    <row r="22" spans="3:15" ht="16.5" x14ac:dyDescent="0.3">
      <c r="C22" s="379">
        <v>13</v>
      </c>
      <c r="D22" s="382" t="s">
        <v>84</v>
      </c>
      <c r="E22" s="391"/>
      <c r="F22" s="269"/>
      <c r="G22" s="382"/>
      <c r="H22" s="383"/>
      <c r="I22" s="383"/>
      <c r="J22" s="383"/>
      <c r="K22" s="383"/>
      <c r="L22" s="383"/>
      <c r="M22" s="384"/>
      <c r="N22" s="381"/>
      <c r="O22" s="373"/>
    </row>
    <row r="23" spans="3:15" ht="17" thickBot="1" x14ac:dyDescent="0.35">
      <c r="C23" s="379">
        <v>14</v>
      </c>
      <c r="D23" s="463" t="s">
        <v>84</v>
      </c>
      <c r="E23" s="396"/>
      <c r="F23" s="269"/>
      <c r="G23" s="382"/>
      <c r="H23" s="383"/>
      <c r="I23" s="383"/>
      <c r="J23" s="383"/>
      <c r="K23" s="383"/>
      <c r="L23" s="383"/>
      <c r="M23" s="384"/>
      <c r="N23" s="381"/>
      <c r="O23" s="373"/>
    </row>
    <row r="24" spans="3:15" ht="8.25" customHeight="1" x14ac:dyDescent="0.3">
      <c r="C24" s="385"/>
      <c r="D24" s="532"/>
      <c r="E24" s="532"/>
      <c r="F24" s="372"/>
      <c r="G24" s="386"/>
      <c r="H24" s="386"/>
      <c r="I24" s="386"/>
      <c r="J24" s="386"/>
      <c r="K24" s="386"/>
      <c r="L24" s="386"/>
      <c r="M24" s="387"/>
      <c r="N24" s="372"/>
      <c r="O24" s="373"/>
    </row>
    <row r="25" spans="3:15" ht="16.5" x14ac:dyDescent="0.3">
      <c r="C25" s="268"/>
      <c r="D25" s="531" t="s">
        <v>800</v>
      </c>
      <c r="E25" s="531"/>
      <c r="F25" s="372"/>
      <c r="G25" s="372"/>
      <c r="H25" s="372"/>
      <c r="I25" s="372"/>
      <c r="J25" s="372"/>
      <c r="K25" s="372"/>
      <c r="L25" s="372"/>
      <c r="M25" s="372"/>
      <c r="N25" s="372"/>
      <c r="O25" s="373"/>
    </row>
    <row r="26" spans="3:15" ht="6.75" customHeight="1" x14ac:dyDescent="0.3">
      <c r="C26" s="268"/>
      <c r="D26" s="388"/>
      <c r="E26" s="388"/>
      <c r="F26" s="372"/>
      <c r="G26" s="372"/>
      <c r="H26" s="372"/>
      <c r="I26" s="372"/>
      <c r="J26" s="372"/>
      <c r="K26" s="372"/>
      <c r="L26" s="372"/>
      <c r="M26" s="372"/>
      <c r="N26" s="372"/>
      <c r="O26" s="373"/>
    </row>
    <row r="27" spans="3:15" ht="34.5" customHeight="1" x14ac:dyDescent="0.3">
      <c r="C27" s="268"/>
      <c r="D27" s="525" t="s">
        <v>86</v>
      </c>
      <c r="E27" s="525"/>
      <c r="F27" s="372"/>
      <c r="G27" s="372"/>
      <c r="H27" s="372"/>
      <c r="I27" s="372"/>
      <c r="J27" s="372"/>
      <c r="K27" s="372"/>
      <c r="L27" s="372"/>
      <c r="M27" s="372"/>
      <c r="N27" s="372"/>
      <c r="O27" s="373"/>
    </row>
    <row r="28" spans="3:15" ht="34.5" customHeight="1" thickBot="1" x14ac:dyDescent="0.35">
      <c r="C28" s="268"/>
      <c r="D28" s="533" t="s">
        <v>87</v>
      </c>
      <c r="E28" s="533"/>
      <c r="F28" s="372"/>
      <c r="G28" s="372"/>
      <c r="H28" s="372"/>
      <c r="I28" s="372"/>
      <c r="J28" s="372"/>
      <c r="K28" s="372"/>
      <c r="L28" s="372"/>
      <c r="M28" s="372"/>
      <c r="N28" s="372"/>
      <c r="O28" s="373"/>
    </row>
    <row r="29" spans="3:15" ht="42" x14ac:dyDescent="0.3">
      <c r="C29" s="374"/>
      <c r="D29" s="377" t="s">
        <v>88</v>
      </c>
      <c r="E29" s="378" t="s">
        <v>89</v>
      </c>
      <c r="F29" s="389" t="s">
        <v>85</v>
      </c>
      <c r="G29" s="375" t="s">
        <v>90</v>
      </c>
      <c r="H29" s="372"/>
      <c r="I29" s="372"/>
      <c r="J29" s="372"/>
      <c r="K29" s="372"/>
      <c r="L29" s="372"/>
      <c r="M29" s="372"/>
      <c r="N29" s="372"/>
      <c r="O29" s="373"/>
    </row>
    <row r="30" spans="3:15" ht="16.5" x14ac:dyDescent="0.3">
      <c r="C30" s="379"/>
      <c r="D30" s="380" t="s">
        <v>91</v>
      </c>
      <c r="E30" s="383" t="s">
        <v>834</v>
      </c>
      <c r="F30" s="390"/>
      <c r="G30" s="391" t="s">
        <v>849</v>
      </c>
      <c r="H30" s="372"/>
      <c r="I30" s="372"/>
      <c r="J30" s="372"/>
      <c r="K30" s="372"/>
      <c r="L30" s="372"/>
      <c r="M30" s="372"/>
      <c r="N30" s="372"/>
      <c r="O30" s="373"/>
    </row>
    <row r="31" spans="3:15" ht="16.5" x14ac:dyDescent="0.3">
      <c r="C31" s="379"/>
      <c r="D31" s="380" t="s">
        <v>92</v>
      </c>
      <c r="E31" s="383" t="s">
        <v>844</v>
      </c>
      <c r="F31" s="390"/>
      <c r="G31" s="391"/>
      <c r="H31" s="372"/>
      <c r="I31" s="372"/>
      <c r="J31" s="372"/>
      <c r="K31" s="372"/>
      <c r="L31" s="372"/>
      <c r="M31" s="372"/>
      <c r="N31" s="372"/>
      <c r="O31" s="373"/>
    </row>
    <row r="32" spans="3:15" ht="16.5" x14ac:dyDescent="0.3">
      <c r="C32" s="379"/>
      <c r="D32" s="380" t="s">
        <v>93</v>
      </c>
      <c r="E32" s="383" t="s">
        <v>845</v>
      </c>
      <c r="F32" s="390"/>
      <c r="G32" s="391" t="s">
        <v>850</v>
      </c>
      <c r="H32" s="372"/>
      <c r="I32" s="372"/>
      <c r="J32" s="372"/>
      <c r="K32" s="372"/>
      <c r="L32" s="372"/>
      <c r="M32" s="372"/>
      <c r="N32" s="372"/>
      <c r="O32" s="373"/>
    </row>
    <row r="33" spans="3:15" ht="16.5" x14ac:dyDescent="0.3">
      <c r="C33" s="379"/>
      <c r="D33" s="380" t="s">
        <v>94</v>
      </c>
      <c r="E33" s="383" t="s">
        <v>844</v>
      </c>
      <c r="F33" s="390"/>
      <c r="G33" s="391"/>
      <c r="H33" s="372"/>
      <c r="I33" s="372"/>
      <c r="J33" s="372"/>
      <c r="K33" s="372"/>
      <c r="L33" s="372"/>
      <c r="M33" s="372"/>
      <c r="N33" s="372"/>
      <c r="O33" s="373"/>
    </row>
    <row r="34" spans="3:15" ht="16.5" x14ac:dyDescent="0.3">
      <c r="C34" s="379"/>
      <c r="D34" s="380" t="s">
        <v>95</v>
      </c>
      <c r="E34" s="383" t="s">
        <v>844</v>
      </c>
      <c r="F34" s="390"/>
      <c r="G34" s="391"/>
      <c r="H34" s="372"/>
      <c r="I34" s="372"/>
      <c r="J34" s="372"/>
      <c r="K34" s="372"/>
      <c r="L34" s="372"/>
      <c r="M34" s="372"/>
      <c r="N34" s="372"/>
      <c r="O34" s="373"/>
    </row>
    <row r="35" spans="3:15" ht="16.5" x14ac:dyDescent="0.3">
      <c r="C35" s="379"/>
      <c r="D35" s="380" t="s">
        <v>96</v>
      </c>
      <c r="E35" s="383" t="s">
        <v>844</v>
      </c>
      <c r="F35" s="390"/>
      <c r="G35" s="391"/>
      <c r="H35" s="372"/>
      <c r="I35" s="372"/>
      <c r="J35" s="372"/>
      <c r="K35" s="372"/>
      <c r="L35" s="372"/>
      <c r="M35" s="372"/>
      <c r="N35" s="372"/>
      <c r="O35" s="373"/>
    </row>
    <row r="36" spans="3:15" ht="16.5" x14ac:dyDescent="0.3">
      <c r="C36" s="379"/>
      <c r="D36" s="380" t="s">
        <v>97</v>
      </c>
      <c r="E36" s="383" t="s">
        <v>846</v>
      </c>
      <c r="F36" s="390"/>
      <c r="G36" s="391" t="s">
        <v>851</v>
      </c>
      <c r="H36" s="372"/>
      <c r="I36" s="372"/>
      <c r="J36" s="372"/>
      <c r="K36" s="372"/>
      <c r="L36" s="372"/>
      <c r="M36" s="372"/>
      <c r="N36" s="372"/>
      <c r="O36" s="373"/>
    </row>
    <row r="37" spans="3:15" ht="16.5" x14ac:dyDescent="0.3">
      <c r="C37" s="379"/>
      <c r="D37" s="380" t="s">
        <v>98</v>
      </c>
      <c r="E37" s="383" t="s">
        <v>834</v>
      </c>
      <c r="F37" s="390"/>
      <c r="G37" s="391" t="s">
        <v>852</v>
      </c>
      <c r="H37" s="372"/>
      <c r="I37" s="372"/>
      <c r="J37" s="372"/>
      <c r="K37" s="372"/>
      <c r="L37" s="372"/>
      <c r="M37" s="372"/>
      <c r="N37" s="372"/>
      <c r="O37" s="373"/>
    </row>
    <row r="38" spans="3:15" ht="16.5" x14ac:dyDescent="0.3">
      <c r="C38" s="379"/>
      <c r="D38" s="380" t="s">
        <v>99</v>
      </c>
      <c r="E38" s="383" t="s">
        <v>846</v>
      </c>
      <c r="F38" s="390"/>
      <c r="G38" s="391" t="s">
        <v>853</v>
      </c>
      <c r="H38" s="372"/>
      <c r="I38" s="372"/>
      <c r="J38" s="372"/>
      <c r="K38" s="372"/>
      <c r="L38" s="372"/>
      <c r="M38" s="372"/>
      <c r="N38" s="372"/>
      <c r="O38" s="373"/>
    </row>
    <row r="39" spans="3:15" ht="16.5" x14ac:dyDescent="0.3">
      <c r="C39" s="379"/>
      <c r="D39" s="380" t="s">
        <v>100</v>
      </c>
      <c r="E39" s="383" t="s">
        <v>847</v>
      </c>
      <c r="F39" s="390"/>
      <c r="G39" s="391" t="s">
        <v>854</v>
      </c>
      <c r="H39" s="372"/>
      <c r="I39" s="372"/>
      <c r="J39" s="372"/>
      <c r="K39" s="372"/>
      <c r="L39" s="372"/>
      <c r="M39" s="372"/>
      <c r="N39" s="372"/>
      <c r="O39" s="373"/>
    </row>
    <row r="40" spans="3:15" ht="16.5" x14ac:dyDescent="0.3">
      <c r="C40" s="379"/>
      <c r="D40" s="380" t="s">
        <v>101</v>
      </c>
      <c r="E40" s="383" t="s">
        <v>844</v>
      </c>
      <c r="F40" s="390"/>
      <c r="G40" s="391"/>
      <c r="H40" s="372"/>
      <c r="I40" s="372"/>
      <c r="J40" s="372"/>
      <c r="K40" s="372"/>
      <c r="L40" s="372"/>
      <c r="M40" s="372"/>
      <c r="N40" s="372"/>
      <c r="O40" s="373"/>
    </row>
    <row r="41" spans="3:15" ht="16.5" x14ac:dyDescent="0.3">
      <c r="C41" s="379"/>
      <c r="D41" s="380" t="s">
        <v>102</v>
      </c>
      <c r="E41" s="383" t="s">
        <v>844</v>
      </c>
      <c r="F41" s="390"/>
      <c r="G41" s="391"/>
      <c r="H41" s="372"/>
      <c r="I41" s="372"/>
      <c r="J41" s="372"/>
      <c r="K41" s="372"/>
      <c r="L41" s="372"/>
      <c r="M41" s="372"/>
      <c r="N41" s="372"/>
      <c r="O41" s="373"/>
    </row>
    <row r="42" spans="3:15" ht="23" x14ac:dyDescent="0.3">
      <c r="C42" s="379"/>
      <c r="D42" s="392" t="s">
        <v>103</v>
      </c>
      <c r="E42" s="383" t="s">
        <v>848</v>
      </c>
      <c r="F42" s="390"/>
      <c r="G42" s="391" t="s">
        <v>855</v>
      </c>
      <c r="H42" s="372"/>
      <c r="I42" s="372"/>
      <c r="J42" s="372"/>
      <c r="K42" s="372"/>
      <c r="L42" s="372"/>
      <c r="M42" s="372"/>
      <c r="N42" s="372"/>
      <c r="O42" s="373"/>
    </row>
    <row r="43" spans="3:15" ht="17" thickBot="1" x14ac:dyDescent="0.35">
      <c r="C43" s="379"/>
      <c r="D43" s="393" t="s">
        <v>104</v>
      </c>
      <c r="E43" s="394" t="s">
        <v>832</v>
      </c>
      <c r="F43" s="395"/>
      <c r="G43" s="396" t="s">
        <v>856</v>
      </c>
      <c r="H43" s="372"/>
      <c r="I43" s="372"/>
      <c r="J43" s="372"/>
      <c r="K43" s="372"/>
      <c r="L43" s="372"/>
      <c r="M43" s="372"/>
      <c r="N43" s="372"/>
      <c r="O43" s="373"/>
    </row>
    <row r="44" spans="3:15" ht="17" thickBot="1" x14ac:dyDescent="0.35">
      <c r="C44" s="368"/>
      <c r="D44" s="397"/>
      <c r="E44" s="397"/>
      <c r="F44" s="397"/>
      <c r="G44" s="397"/>
      <c r="H44" s="398"/>
      <c r="I44" s="398"/>
      <c r="J44" s="398"/>
      <c r="K44" s="398"/>
      <c r="L44" s="398"/>
      <c r="M44" s="398"/>
      <c r="N44" s="398"/>
      <c r="O44" s="399"/>
    </row>
  </sheetData>
  <sheetProtection algorithmName="SHA-512" hashValue="6WXu7Jz/gU7yVzvilTMPIAJW1WttuRvsoYK8JN4vHAcQqHwlba2un8x/5R36FvKvAngZp57fzpKSsnMtBFLC/A==" saltValue="BHQ9KK9Z7rZz9venJXdzDg==" spinCount="100000" sheet="1" objects="1" scenarios="1"/>
  <mergeCells count="31">
    <mergeCell ref="D27:E27"/>
    <mergeCell ref="D28:E28"/>
    <mergeCell ref="D8:E8"/>
    <mergeCell ref="G8:H8"/>
    <mergeCell ref="I8:J8"/>
    <mergeCell ref="K8:L8"/>
    <mergeCell ref="D24:E24"/>
    <mergeCell ref="D25:E25"/>
    <mergeCell ref="D6:E6"/>
    <mergeCell ref="G6:H6"/>
    <mergeCell ref="I6:J6"/>
    <mergeCell ref="K6:L6"/>
    <mergeCell ref="D7:E7"/>
    <mergeCell ref="G7:H7"/>
    <mergeCell ref="I7:J7"/>
    <mergeCell ref="K7:L7"/>
    <mergeCell ref="D4:E4"/>
    <mergeCell ref="G4:H4"/>
    <mergeCell ref="I4:J4"/>
    <mergeCell ref="K4:L4"/>
    <mergeCell ref="D5:E5"/>
    <mergeCell ref="G5:H5"/>
    <mergeCell ref="I5:J5"/>
    <mergeCell ref="K5:L5"/>
    <mergeCell ref="D2:E2"/>
    <mergeCell ref="G2:H2"/>
    <mergeCell ref="I2:J2"/>
    <mergeCell ref="K2:L2"/>
    <mergeCell ref="G3:H3"/>
    <mergeCell ref="I3:J3"/>
    <mergeCell ref="K3:L3"/>
  </mergeCells>
  <dataValidations count="11">
    <dataValidation errorStyle="information" allowBlank="1" showInputMessage="1" showErrorMessage="1" promptTitle="Classification of source dataset" prompt="What classification does the input dataset use? (e.g. habitat classification- EUNIS; land cover classification - CLC, etc.) " sqref="M9" xr:uid="{CBB29E88-B6CC-4B91-A4D0-4D36F3A6A89F}"/>
    <dataValidation errorStyle="information" allowBlank="1" showInputMessage="1" showErrorMessage="1" promptTitle="Dataset type" prompt="If you used data other than Earth observation derived data, please describe in 'Other metadata information' how ecosystem types were attributed to these areas." sqref="G9" xr:uid="{F5B0DD5A-9084-4B9E-B9AE-6E2A97712038}"/>
    <dataValidation errorStyle="information" allowBlank="1" showInputMessage="1" showErrorMessage="1" promptTitle="MAPPING OF SOURCE DATA" prompt="Here, compilers are asked to inform about data sources for terrestrial Level 2 ecosystem types that are inherently “difficult to map” to EU ecosystem typology, and especially those with a potentially strong influence on Level 1 results." sqref="D28:E28" xr:uid="{9F5A70CD-3A4B-4C7D-9D13-E50AA23FD304}"/>
    <dataValidation errorStyle="information" allowBlank="1" showInputMessage="1" showErrorMessage="1" promptTitle="Other information" prompt="Please enter any other relevant information about source data used." sqref="N9" xr:uid="{69A4F12F-3500-4CE2-85EE-B2CE1F1A7C4D}"/>
    <dataValidation errorStyle="information" allowBlank="1" showInputMessage="1" showErrorMessage="1" sqref="H9" xr:uid="{13D87846-4336-4703-BBCE-ADAEB1F0BB3E}"/>
    <dataValidation errorStyle="information" allowBlank="1" showInputMessage="1" showErrorMessage="1" promptTitle="SOURCE DATA CHARACTERISTICS" prompt="This section collects information about source data used to compile ecosystem extent accounts you reported to Eurostat (ECOEXT). Please fill in a line for each source dataset used." sqref="D8:E8" xr:uid="{C07E4D26-11FB-480E-87C3-6C0D97FFD5AB}"/>
    <dataValidation errorStyle="information" allowBlank="1" showInputMessage="1" showErrorMessage="1" promptTitle="Dataset frequency " prompt="What is the update cycle of the dataset? (e.g. for CLC dataset was updated every 6 years.)" sqref="L9" xr:uid="{814938BC-2140-40D0-9D85-A34B269A6302}"/>
    <dataValidation errorStyle="information" allowBlank="1" showInputMessage="1" showErrorMessage="1" promptTitle="Minimum mapping unit" prompt="MMU is the size in map units below which a narrow feature can be reasonably represented by a line and an area by a point (for a given scale)._x000a_In imagery, the smallest area identified as an object or class in the output dataset, expressed in ground units." sqref="I9" xr:uid="{15B16F2B-7EDB-4362-AFFD-19D418DA15D4}"/>
    <dataValidation errorStyle="information" allowBlank="1" showInputMessage="1" showErrorMessage="1" promptTitle="Reference year " prompt="Reference year is the year the situation of which is represented by the data (i.e. NOT necessarily the year when the dataset was finalized and published, but which year is shown by the source data)." sqref="K9" xr:uid="{2FF62253-9F47-4C93-9D8A-9FCAF20BA03D}"/>
    <dataValidation errorStyle="information" allowBlank="1" showInputMessage="1" showErrorMessage="1" promptTitle="INSPIRE documentation" prompt="Please insert link to INSPIRE metadata and to INSPIRE download service for geospatial data, license and use, IF these are avaiable; otherwise, please fill in the cells to the right, for each source dataset used to compile ECOEXT. _x000a_" sqref="E9" xr:uid="{8721C78C-7907-43A4-8B07-CD19D76D2C03}"/>
    <dataValidation errorStyle="information" allowBlank="1" showInputMessage="1" showErrorMessage="1" promptTitle="MMW" prompt="MMW is the width of the narrowest feature to be drawn in the map." sqref="J9" xr:uid="{433AA7A5-1DF0-42C9-873E-72CA284165E7}"/>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C2DBA9"/>
    <pageSetUpPr fitToPage="1"/>
  </sheetPr>
  <dimension ref="C1:AO155"/>
  <sheetViews>
    <sheetView showGridLines="0" zoomScale="80" zoomScaleNormal="80" workbookViewId="0">
      <pane xSplit="6" ySplit="7" topLeftCell="G8" activePane="bottomRight" state="frozen"/>
      <selection pane="topRight" activeCell="G1" sqref="G1"/>
      <selection pane="bottomLeft" activeCell="A8" sqref="A8"/>
      <selection pane="bottomRight" activeCell="V12" sqref="V12"/>
    </sheetView>
  </sheetViews>
  <sheetFormatPr defaultRowHeight="14.5" x14ac:dyDescent="0.35"/>
  <cols>
    <col min="1" max="1" width="1.7265625" customWidth="1"/>
    <col min="2" max="2" width="1.81640625" customWidth="1"/>
    <col min="3" max="3" width="16" hidden="1" customWidth="1"/>
    <col min="4" max="4" width="8.81640625" hidden="1" customWidth="1"/>
    <col min="5" max="5" width="5.26953125" hidden="1" customWidth="1"/>
    <col min="6" max="6" width="46.54296875" customWidth="1"/>
    <col min="7" max="7" width="13.26953125" bestFit="1" customWidth="1"/>
    <col min="8" max="9" width="4" customWidth="1"/>
    <col min="10" max="10" width="10.81640625" customWidth="1"/>
    <col min="11" max="11" width="12.81640625" customWidth="1"/>
    <col min="12" max="13" width="4" customWidth="1"/>
    <col min="14" max="14" width="10.81640625" customWidth="1"/>
    <col min="15" max="15" width="12.81640625" customWidth="1"/>
    <col min="16" max="17" width="4" customWidth="1"/>
    <col min="18" max="18" width="10.81640625" customWidth="1"/>
    <col min="19" max="19" width="13.81640625" customWidth="1"/>
    <col min="20" max="21" width="4" customWidth="1"/>
    <col min="22" max="22" width="10.81640625" customWidth="1"/>
    <col min="23" max="23" width="14" style="1" customWidth="1"/>
    <col min="24" max="25" width="4" customWidth="1"/>
    <col min="26" max="26" width="10.81640625" customWidth="1"/>
    <col min="27" max="27" width="20.1796875" customWidth="1"/>
  </cols>
  <sheetData>
    <row r="1" spans="3:41" s="1" customFormat="1" ht="15" thickBot="1" x14ac:dyDescent="0.4">
      <c r="E1"/>
      <c r="F1" s="3"/>
      <c r="G1" s="12"/>
      <c r="H1" s="12"/>
      <c r="I1" s="12"/>
      <c r="J1" s="12"/>
      <c r="K1" s="3"/>
      <c r="L1" s="12"/>
      <c r="M1" s="12"/>
      <c r="N1" s="12"/>
      <c r="O1" s="3"/>
      <c r="P1" s="12"/>
      <c r="Q1" s="12"/>
      <c r="R1" s="12"/>
      <c r="S1" s="3"/>
      <c r="T1" s="12"/>
      <c r="U1" s="12"/>
      <c r="V1" s="12"/>
      <c r="W1" s="3"/>
      <c r="X1" s="12"/>
      <c r="Y1" s="12"/>
      <c r="Z1" s="12"/>
    </row>
    <row r="2" spans="3:41" ht="56.25" customHeight="1" thickTop="1" x14ac:dyDescent="0.35">
      <c r="C2" s="105" t="s">
        <v>105</v>
      </c>
      <c r="D2" s="364" t="str">
        <f>'GETTING STARTED'!G11</f>
        <v>A</v>
      </c>
      <c r="F2" s="534" t="s">
        <v>106</v>
      </c>
      <c r="G2" s="534"/>
      <c r="H2" s="534"/>
      <c r="I2" s="534"/>
      <c r="J2" s="534"/>
      <c r="K2" s="534"/>
      <c r="L2" s="534"/>
      <c r="M2" s="534"/>
      <c r="N2" s="534"/>
      <c r="O2" s="534"/>
      <c r="P2" s="534"/>
      <c r="Q2" s="534"/>
      <c r="R2" s="534"/>
      <c r="S2" s="534"/>
      <c r="T2" s="534"/>
      <c r="U2" s="534"/>
      <c r="V2" s="534"/>
      <c r="W2" s="534"/>
      <c r="X2" s="534"/>
      <c r="Y2" s="534"/>
      <c r="Z2" s="534"/>
    </row>
    <row r="3" spans="3:41" ht="27" customHeight="1" x14ac:dyDescent="0.35">
      <c r="C3" s="105" t="s">
        <v>107</v>
      </c>
      <c r="D3" s="150" t="str">
        <f>'GETTING STARTED'!G9</f>
        <v>EE</v>
      </c>
      <c r="F3" s="127" t="str">
        <f>IF('GETTING STARTED'!E9="","",'GETTING STARTED'!E9)</f>
        <v>Estonia</v>
      </c>
      <c r="G3" s="127"/>
      <c r="H3" s="127"/>
      <c r="I3" s="127"/>
      <c r="J3" s="127"/>
      <c r="K3" s="127"/>
      <c r="L3" s="127"/>
      <c r="M3" s="127"/>
      <c r="N3" s="127"/>
      <c r="O3" s="127"/>
      <c r="P3" s="127"/>
      <c r="Q3" s="127"/>
      <c r="R3" s="127"/>
      <c r="S3" s="127"/>
      <c r="T3" s="127"/>
      <c r="U3" s="127"/>
      <c r="V3" s="127"/>
      <c r="W3" s="127"/>
      <c r="X3" s="127"/>
      <c r="Y3" s="109"/>
      <c r="Z3" s="109"/>
      <c r="AA3" s="104"/>
      <c r="AB3" s="104"/>
      <c r="AC3" s="104"/>
      <c r="AD3" s="104"/>
      <c r="AE3" s="104"/>
      <c r="AF3" s="104"/>
      <c r="AG3" s="104"/>
      <c r="AH3" s="104"/>
      <c r="AI3" s="104"/>
      <c r="AJ3" s="104"/>
      <c r="AK3" s="104"/>
      <c r="AL3" s="104"/>
      <c r="AM3" s="104"/>
      <c r="AN3" s="104"/>
      <c r="AO3" s="104"/>
    </row>
    <row r="4" spans="3:41" ht="18" customHeight="1" x14ac:dyDescent="0.35">
      <c r="C4" s="105" t="s">
        <v>108</v>
      </c>
      <c r="D4" s="150">
        <f>IF('GETTING STARTED'!E13="","",'GETTING STARTED'!E13)</f>
        <v>2024</v>
      </c>
      <c r="F4" s="149" t="str">
        <f xml:space="preserve"> "Reference year of closing stock: " &amp;$D$4</f>
        <v>Reference year of closing stock: 2024</v>
      </c>
      <c r="G4" s="127"/>
      <c r="H4" s="127"/>
      <c r="I4" s="127"/>
      <c r="J4" s="127"/>
      <c r="K4" s="127"/>
      <c r="L4" s="127"/>
      <c r="M4" s="127"/>
      <c r="N4" s="127"/>
      <c r="O4" s="127"/>
      <c r="P4" s="127"/>
      <c r="Q4" s="127"/>
      <c r="R4" s="127"/>
      <c r="S4" s="127"/>
      <c r="T4" s="127"/>
      <c r="U4" s="127"/>
      <c r="V4" s="127"/>
      <c r="W4" s="127"/>
      <c r="X4" s="127"/>
      <c r="Y4" s="109"/>
      <c r="Z4" s="109"/>
      <c r="AA4" s="104"/>
      <c r="AB4" s="104"/>
      <c r="AC4" s="104"/>
      <c r="AD4" s="104"/>
      <c r="AE4" s="104"/>
      <c r="AF4" s="104"/>
      <c r="AG4" s="104"/>
      <c r="AH4" s="104"/>
      <c r="AI4" s="104"/>
      <c r="AJ4" s="104"/>
      <c r="AK4" s="104"/>
      <c r="AL4" s="104"/>
      <c r="AM4" s="104"/>
      <c r="AN4" s="104"/>
      <c r="AO4" s="104"/>
    </row>
    <row r="5" spans="3:41" ht="15.75" customHeight="1" thickBot="1" x14ac:dyDescent="0.4">
      <c r="C5" s="105" t="s">
        <v>109</v>
      </c>
      <c r="D5" s="150" t="s">
        <v>110</v>
      </c>
      <c r="F5" s="151" t="str">
        <f xml:space="preserve"> "(Opening stock at the end of: " &amp; 'GETTING STARTED'!$E$15 &amp; ")"</f>
        <v>(Opening stock at the end of: 2023)</v>
      </c>
      <c r="G5" s="128"/>
      <c r="H5" s="128"/>
      <c r="I5" s="128"/>
      <c r="J5" s="128"/>
      <c r="K5" s="128"/>
      <c r="L5" s="128"/>
      <c r="M5" s="128"/>
      <c r="N5" s="128"/>
      <c r="O5" s="128"/>
      <c r="P5" s="128"/>
      <c r="Q5" s="128"/>
      <c r="R5" s="128"/>
      <c r="S5" s="128"/>
      <c r="T5" s="128"/>
      <c r="U5" s="128"/>
      <c r="V5" s="128"/>
      <c r="W5" s="128"/>
      <c r="X5" s="128"/>
      <c r="Y5" s="128"/>
      <c r="Z5" s="128"/>
      <c r="AA5" s="104"/>
      <c r="AB5" s="104"/>
      <c r="AC5" s="104"/>
      <c r="AD5" s="104"/>
      <c r="AE5" s="104"/>
      <c r="AF5" s="104"/>
      <c r="AG5" s="104"/>
      <c r="AH5" s="104"/>
      <c r="AI5" s="104"/>
      <c r="AJ5" s="104"/>
      <c r="AK5" s="104"/>
      <c r="AL5" s="104"/>
      <c r="AM5" s="104"/>
      <c r="AN5" s="104"/>
      <c r="AO5" s="104"/>
    </row>
    <row r="6" spans="3:41" ht="12" customHeight="1" thickBot="1" x14ac:dyDescent="0.4">
      <c r="C6" s="105" t="s">
        <v>111</v>
      </c>
      <c r="D6" s="150" t="s">
        <v>112</v>
      </c>
    </row>
    <row r="7" spans="3:41" ht="62.25" customHeight="1" thickBot="1" x14ac:dyDescent="0.4">
      <c r="C7" s="248" t="s">
        <v>113</v>
      </c>
      <c r="D7" s="150"/>
      <c r="F7" s="408" t="s">
        <v>114</v>
      </c>
      <c r="G7" s="86" t="str">
        <f>"Opening area (December " &amp; 'GETTING STARTED'!$E$15 &amp; ")"</f>
        <v>Opening area (December 2023)</v>
      </c>
      <c r="H7" s="87" t="s">
        <v>115</v>
      </c>
      <c r="I7" s="537" t="s">
        <v>116</v>
      </c>
      <c r="J7" s="538"/>
      <c r="K7" s="86" t="s">
        <v>117</v>
      </c>
      <c r="L7" s="87" t="s">
        <v>115</v>
      </c>
      <c r="M7" s="537" t="s">
        <v>116</v>
      </c>
      <c r="N7" s="538"/>
      <c r="O7" s="86" t="s">
        <v>118</v>
      </c>
      <c r="P7" s="87" t="s">
        <v>115</v>
      </c>
      <c r="Q7" s="537" t="s">
        <v>116</v>
      </c>
      <c r="R7" s="538"/>
      <c r="S7" s="86" t="str">
        <f>"Closing area (December  "&amp;'GETTING STARTED'!$E$13 &amp;")"</f>
        <v>Closing area (December  2024)</v>
      </c>
      <c r="T7" s="87" t="s">
        <v>115</v>
      </c>
      <c r="U7" s="537" t="s">
        <v>116</v>
      </c>
      <c r="V7" s="538"/>
      <c r="W7" s="244" t="s">
        <v>119</v>
      </c>
      <c r="X7" s="87" t="s">
        <v>115</v>
      </c>
      <c r="Y7" s="535" t="s">
        <v>116</v>
      </c>
      <c r="Z7" s="536"/>
      <c r="AA7" s="49"/>
      <c r="AB7" s="2"/>
      <c r="AC7" s="2"/>
      <c r="AD7" s="2"/>
      <c r="AE7" s="2"/>
      <c r="AF7" s="2"/>
      <c r="AG7" s="2"/>
      <c r="AH7" s="2"/>
      <c r="AI7" s="2"/>
      <c r="AJ7" s="2"/>
      <c r="AK7" s="2"/>
      <c r="AL7" s="2"/>
      <c r="AM7" s="2"/>
    </row>
    <row r="8" spans="3:41" s="1" customFormat="1" ht="18" customHeight="1" x14ac:dyDescent="0.35">
      <c r="C8" s="246" t="s">
        <v>120</v>
      </c>
      <c r="E8"/>
      <c r="F8" s="422" t="s">
        <v>121</v>
      </c>
      <c r="G8" s="201">
        <v>13.88311</v>
      </c>
      <c r="H8" s="202"/>
      <c r="I8" s="203">
        <v>1</v>
      </c>
      <c r="J8" s="204" t="str">
        <f>IF(TRIM(I8)="", "", IF(VLOOKUP(I8,'Footnotes list'!$D$9:$E$107,2,FALSE)=0,"",VLOOKUP(I8,'Footnotes list'!$D$9:$E$107,2,FALSE) ) )</f>
        <v>Data from year 2022 and percentage of impermeable features is estimated based on 1 ha grid cells</v>
      </c>
      <c r="K8" s="201">
        <v>0.92847000000000002</v>
      </c>
      <c r="L8" s="202"/>
      <c r="M8" s="203"/>
      <c r="N8" s="204" t="str">
        <f>IF(TRIM(M8)="", "", IF(VLOOKUP(M8,'Footnotes list'!$D$9:$E$107,2,FALSE)=0,"",VLOOKUP(M8,'Footnotes list'!$D$9:$E$107,2,FALSE) ) )</f>
        <v/>
      </c>
      <c r="O8" s="201">
        <v>2.72709</v>
      </c>
      <c r="P8" s="202"/>
      <c r="Q8" s="203"/>
      <c r="R8" s="204" t="str">
        <f>IF(TRIM(Q8)="", "", IF(VLOOKUP(Q8,'Footnotes list'!$D$9:$E$107,2,FALSE)=0,"",VLOOKUP(Q8,'Footnotes list'!$D$9:$E$107,2,FALSE) ) )</f>
        <v/>
      </c>
      <c r="S8" s="201">
        <v>12.084490000000001</v>
      </c>
      <c r="T8" s="202"/>
      <c r="U8" s="203">
        <v>5</v>
      </c>
      <c r="V8" s="403" t="str">
        <f>IF(TRIM(U8)="", "", IF(VLOOKUP(U8,'Footnotes list'!$D$9:$E$107,2,FALSE)=0,"",VLOOKUP(U8,'Footnotes list'!$D$9:$E$107,2,FALSE) ) )</f>
        <v>Percentage of impermeable features is estimated based on 1 ha grid cells</v>
      </c>
      <c r="W8" s="468">
        <f t="shared" ref="W8:W11" si="0">IF(COUNTA(G8,S8)&lt;2,"",S8-G8)</f>
        <v>-1.7986199999999997</v>
      </c>
      <c r="X8" s="407"/>
      <c r="Y8" s="203"/>
      <c r="Z8" s="205" t="str">
        <f>IF(TRIM(Y8)="", "", IF(VLOOKUP(Y8,'Footnotes list'!$D$9:$E$107,2,FALSE)=0,"",VLOOKUP(Y8,'Footnotes list'!$D$9:$E$107,2,FALSE) ) )</f>
        <v/>
      </c>
    </row>
    <row r="9" spans="3:41" s="1" customFormat="1" ht="18" customHeight="1" x14ac:dyDescent="0.35">
      <c r="C9" s="246" t="s">
        <v>122</v>
      </c>
      <c r="E9"/>
      <c r="F9" s="410" t="s">
        <v>123</v>
      </c>
      <c r="G9" s="201">
        <v>100.30489999999999</v>
      </c>
      <c r="H9" s="84"/>
      <c r="I9" s="119">
        <v>1</v>
      </c>
      <c r="J9" s="120" t="str">
        <f>IF(TRIM(I9)="", "", IF(VLOOKUP(I9,'Footnotes list'!$D$9:$E$107,2,FALSE)=0,"",VLOOKUP(I9,'Footnotes list'!$D$9:$E$107,2,FALSE) ) )</f>
        <v>Data from year 2022 and percentage of impermeable features is estimated based on 1 ha grid cells</v>
      </c>
      <c r="K9" s="201">
        <v>22.927769999999999</v>
      </c>
      <c r="L9" s="84"/>
      <c r="M9" s="119"/>
      <c r="N9" s="120" t="str">
        <f>IF(TRIM(M9)="", "", IF(VLOOKUP(M9,'Footnotes list'!$D$9:$E$107,2,FALSE)=0,"",VLOOKUP(M9,'Footnotes list'!$D$9:$E$107,2,FALSE) ) )</f>
        <v/>
      </c>
      <c r="O9" s="201">
        <v>19.988880000000002</v>
      </c>
      <c r="P9" s="84"/>
      <c r="Q9" s="119"/>
      <c r="R9" s="120" t="str">
        <f>IF(TRIM(Q9)="", "", IF(VLOOKUP(Q9,'Footnotes list'!$D$9:$E$107,2,FALSE)=0,"",VLOOKUP(Q9,'Footnotes list'!$D$9:$E$107,2,FALSE) ) )</f>
        <v/>
      </c>
      <c r="S9" s="201">
        <v>103.24378999999999</v>
      </c>
      <c r="T9" s="84"/>
      <c r="U9" s="119">
        <v>5</v>
      </c>
      <c r="V9" s="401" t="str">
        <f>IF(TRIM(U9)="", "", IF(VLOOKUP(U9,'Footnotes list'!$D$9:$E$107,2,FALSE)=0,"",VLOOKUP(U9,'Footnotes list'!$D$9:$E$107,2,FALSE) ) )</f>
        <v>Percentage of impermeable features is estimated based on 1 ha grid cells</v>
      </c>
      <c r="W9" s="468">
        <f t="shared" si="0"/>
        <v>2.9388900000000007</v>
      </c>
      <c r="X9" s="405"/>
      <c r="Y9" s="119"/>
      <c r="Z9" s="122" t="str">
        <f>IF(TRIM(Y9)="", "", IF(VLOOKUP(Y9,'Footnotes list'!$D$9:$E$107,2,FALSE)=0,"",VLOOKUP(Y9,'Footnotes list'!$D$9:$E$107,2,FALSE) ) )</f>
        <v/>
      </c>
    </row>
    <row r="10" spans="3:41" s="1" customFormat="1" ht="18" customHeight="1" x14ac:dyDescent="0.35">
      <c r="C10" s="246" t="s">
        <v>124</v>
      </c>
      <c r="E10"/>
      <c r="F10" s="410" t="s">
        <v>125</v>
      </c>
      <c r="G10" s="189">
        <v>83.167630000000003</v>
      </c>
      <c r="H10" s="84"/>
      <c r="I10" s="119">
        <v>4</v>
      </c>
      <c r="J10" s="120" t="str">
        <f>IF(TRIM(I10)="", "", IF(VLOOKUP(I10,'Footnotes list'!$D$9:$E$107,2,FALSE)=0,"",VLOOKUP(I10,'Footnotes list'!$D$9:$E$107,2,FALSE) ) )</f>
        <v>Data from year 2022</v>
      </c>
      <c r="K10" s="189">
        <v>12.39494</v>
      </c>
      <c r="L10" s="84"/>
      <c r="M10" s="119"/>
      <c r="N10" s="120" t="str">
        <f>IF(TRIM(M10)="", "", IF(VLOOKUP(M10,'Footnotes list'!$D$9:$E$107,2,FALSE)=0,"",VLOOKUP(M10,'Footnotes list'!$D$9:$E$107,2,FALSE) ) )</f>
        <v/>
      </c>
      <c r="O10" s="201">
        <v>7.7374200000000002</v>
      </c>
      <c r="P10" s="84"/>
      <c r="Q10" s="119"/>
      <c r="R10" s="120" t="str">
        <f>IF(TRIM(Q10)="", "", IF(VLOOKUP(Q10,'Footnotes list'!$D$9:$E$107,2,FALSE)=0,"",VLOOKUP(Q10,'Footnotes list'!$D$9:$E$107,2,FALSE) ) )</f>
        <v/>
      </c>
      <c r="S10" s="189">
        <v>87.825149999999994</v>
      </c>
      <c r="T10" s="84"/>
      <c r="U10" s="119"/>
      <c r="V10" s="401" t="str">
        <f>IF(TRIM(U10)="", "", IF(VLOOKUP(U10,'Footnotes list'!$D$9:$E$107,2,FALSE)=0,"",VLOOKUP(U10,'Footnotes list'!$D$9:$E$107,2,FALSE) ) )</f>
        <v/>
      </c>
      <c r="W10" s="468">
        <f t="shared" si="0"/>
        <v>4.657519999999991</v>
      </c>
      <c r="X10" s="405"/>
      <c r="Y10" s="119"/>
      <c r="Z10" s="122" t="str">
        <f>IF(TRIM(Y10)="", "", IF(VLOOKUP(Y10,'Footnotes list'!$D$9:$E$107,2,FALSE)=0,"",VLOOKUP(Y10,'Footnotes list'!$D$9:$E$107,2,FALSE) ) )</f>
        <v/>
      </c>
    </row>
    <row r="11" spans="3:41" s="1" customFormat="1" ht="18" customHeight="1" x14ac:dyDescent="0.35">
      <c r="C11" s="246" t="s">
        <v>126</v>
      </c>
      <c r="E11"/>
      <c r="F11" s="410" t="s">
        <v>127</v>
      </c>
      <c r="G11" s="189">
        <v>14.07958</v>
      </c>
      <c r="H11" s="84"/>
      <c r="I11" s="119">
        <v>4</v>
      </c>
      <c r="J11" s="120" t="str">
        <f>IF(TRIM(I11)="", "", IF(VLOOKUP(I11,'Footnotes list'!$D$9:$E$107,2,FALSE)=0,"",VLOOKUP(I11,'Footnotes list'!$D$9:$E$107,2,FALSE) ) )</f>
        <v>Data from year 2022</v>
      </c>
      <c r="K11" s="189">
        <v>2.0785399999999998</v>
      </c>
      <c r="L11" s="84"/>
      <c r="M11" s="119"/>
      <c r="N11" s="120" t="str">
        <f>IF(TRIM(M11)="", "", IF(VLOOKUP(M11,'Footnotes list'!$D$9:$E$107,2,FALSE)=0,"",VLOOKUP(M11,'Footnotes list'!$D$9:$E$107,2,FALSE) ) )</f>
        <v/>
      </c>
      <c r="O11" s="189">
        <v>6.95587</v>
      </c>
      <c r="P11" s="84"/>
      <c r="Q11" s="119"/>
      <c r="R11" s="120" t="str">
        <f>IF(TRIM(Q11)="", "", IF(VLOOKUP(Q11,'Footnotes list'!$D$9:$E$107,2,FALSE)=0,"",VLOOKUP(Q11,'Footnotes list'!$D$9:$E$107,2,FALSE) ) )</f>
        <v/>
      </c>
      <c r="S11" s="189">
        <v>9.2022499999999994</v>
      </c>
      <c r="T11" s="84"/>
      <c r="U11" s="119"/>
      <c r="V11" s="401" t="str">
        <f>IF(TRIM(U11)="", "", IF(VLOOKUP(U11,'Footnotes list'!$D$9:$E$107,2,FALSE)=0,"",VLOOKUP(U11,'Footnotes list'!$D$9:$E$107,2,FALSE) ) )</f>
        <v/>
      </c>
      <c r="W11" s="468">
        <f t="shared" si="0"/>
        <v>-4.8773300000000006</v>
      </c>
      <c r="X11" s="405"/>
      <c r="Y11" s="119"/>
      <c r="Z11" s="122" t="str">
        <f>IF(TRIM(Y11)="", "", IF(VLOOKUP(Y11,'Footnotes list'!$D$9:$E$107,2,FALSE)=0,"",VLOOKUP(Y11,'Footnotes list'!$D$9:$E$107,2,FALSE) ) )</f>
        <v/>
      </c>
    </row>
    <row r="12" spans="3:41" ht="18" customHeight="1" x14ac:dyDescent="0.35">
      <c r="C12" s="246" t="s">
        <v>128</v>
      </c>
      <c r="F12" s="411" t="s">
        <v>129</v>
      </c>
      <c r="G12" s="189">
        <v>84.018160000000009</v>
      </c>
      <c r="H12" s="84"/>
      <c r="I12" s="119">
        <v>2</v>
      </c>
      <c r="J12" s="120" t="str">
        <f>IF(TRIM(I12)="", "", IF(VLOOKUP(I12,'Footnotes list'!$D$9:$E$107,2,FALSE)=0,"",VLOOKUP(I12,'Footnotes list'!$D$9:$E$107,2,FALSE) ) )</f>
        <v>Data from year 2022 and considered mapping units undet this class: cemetery, other class, wasteland, private yards,green areas, sports complex outside dis- and continuous settlement areas and forest ride</v>
      </c>
      <c r="K12" s="189">
        <v>13.86852</v>
      </c>
      <c r="L12" s="84"/>
      <c r="M12" s="119"/>
      <c r="N12" s="120" t="str">
        <f>IF(TRIM(M12)="", "", IF(VLOOKUP(M12,'Footnotes list'!$D$9:$E$107,2,FALSE)=0,"",VLOOKUP(M12,'Footnotes list'!$D$9:$E$107,2,FALSE) ) )</f>
        <v/>
      </c>
      <c r="O12" s="189">
        <v>14.253540000000001</v>
      </c>
      <c r="P12" s="84"/>
      <c r="Q12" s="119"/>
      <c r="R12" s="120" t="str">
        <f>IF(TRIM(Q12)="", "", IF(VLOOKUP(Q12,'Footnotes list'!$D$9:$E$107,2,FALSE)=0,"",VLOOKUP(Q12,'Footnotes list'!$D$9:$E$107,2,FALSE) ) )</f>
        <v/>
      </c>
      <c r="S12" s="189">
        <v>83.633139999999997</v>
      </c>
      <c r="T12" s="84"/>
      <c r="U12" s="119">
        <v>6</v>
      </c>
      <c r="V12" s="401" t="str">
        <f>IF(TRIM(U12)="", "", IF(VLOOKUP(U12,'Footnotes list'!$D$9:$E$107,2,FALSE)=0,"",VLOOKUP(U12,'Footnotes list'!$D$9:$E$107,2,FALSE) ) )</f>
        <v>Considered mapping units undet this class: cemetery, other class, wasteland, private yards,green areas, sports complex outside dis- and continuous settlement areas and forest ride</v>
      </c>
      <c r="W12" s="468">
        <f>IF(COUNTA(G12,S12)&lt;2,"",S12-G12)</f>
        <v>-0.38502000000001146</v>
      </c>
      <c r="X12" s="405"/>
      <c r="Y12" s="119"/>
      <c r="Z12" s="122" t="str">
        <f>IF(TRIM(Y12)="", "", IF(VLOOKUP(Y12,'Footnotes list'!$D$9:$E$107,2,FALSE)=0,"",VLOOKUP(Y12,'Footnotes list'!$D$9:$E$107,2,FALSE) ) )</f>
        <v/>
      </c>
    </row>
    <row r="13" spans="3:41" ht="18" customHeight="1" thickBot="1" x14ac:dyDescent="0.4">
      <c r="C13" s="246" t="s">
        <v>130</v>
      </c>
      <c r="F13" s="412" t="s">
        <v>131</v>
      </c>
      <c r="G13" s="486">
        <f>IF(COUNTA(G8:G12)&lt;5,"",SUM(G8:G12))</f>
        <v>295.45337999999998</v>
      </c>
      <c r="H13" s="85"/>
      <c r="I13" s="123">
        <v>4</v>
      </c>
      <c r="J13" s="124" t="str">
        <f>IF(TRIM(I13)="", "", IF(VLOOKUP(I13,'Footnotes list'!$D$9:$E$107,2,FALSE)=0,"",VLOOKUP(I13,'Footnotes list'!$D$9:$E$107,2,FALSE) ) )</f>
        <v>Data from year 2022</v>
      </c>
      <c r="K13" s="487">
        <f>IFERROR('Table 2 (Conversion matrix)'!G23/1000,"")</f>
        <v>21.607379999999999</v>
      </c>
      <c r="L13" s="85"/>
      <c r="M13" s="123"/>
      <c r="N13" s="124" t="str">
        <f>IF(TRIM(M13)="", "", IF(VLOOKUP(M13,'Footnotes list'!$D$9:$E$107,2,FALSE)=0,"",VLOOKUP(M13,'Footnotes list'!$D$9:$E$107,2,FALSE) ) )</f>
        <v/>
      </c>
      <c r="O13" s="487">
        <f>IFERROR('Table 2 (Conversion matrix)'!S11/1000," ")</f>
        <v>21.121929999999995</v>
      </c>
      <c r="P13" s="85"/>
      <c r="Q13" s="123"/>
      <c r="R13" s="124" t="str">
        <f>IF(TRIM(Q13)="", "", IF(VLOOKUP(Q13,'Footnotes list'!$D$9:$E$107,2,FALSE)=0,"",VLOOKUP(Q13,'Footnotes list'!$D$9:$E$107,2,FALSE) ) )</f>
        <v/>
      </c>
      <c r="S13" s="464">
        <f>IF(COUNTA(S8:S12)&lt;5,"",SUM(S8:S12))</f>
        <v>295.98881999999998</v>
      </c>
      <c r="T13" s="85"/>
      <c r="U13" s="123"/>
      <c r="V13" s="402" t="str">
        <f>IF(TRIM(U13)="", "", IF(VLOOKUP(U13,'Footnotes list'!$D$9:$E$107,2,FALSE)=0,"",VLOOKUP(U13,'Footnotes list'!$D$9:$E$107,2,FALSE) ) )</f>
        <v/>
      </c>
      <c r="W13" s="469">
        <f>IFERROR(IF(TRIM(CONCATENATE(G13,S13))="","",S13-G13),"")</f>
        <v>0.53543999999999414</v>
      </c>
      <c r="X13" s="406"/>
      <c r="Y13" s="123"/>
      <c r="Z13" s="125" t="str">
        <f>IF(TRIM(Y13)="", "", IF(VLOOKUP(Y13,'Footnotes list'!$D$9:$E$107,2,FALSE)=0,"",VLOOKUP(Y13,'Footnotes list'!$D$9:$E$107,2,FALSE) ) )</f>
        <v/>
      </c>
    </row>
    <row r="14" spans="3:41" ht="18" customHeight="1" x14ac:dyDescent="0.35">
      <c r="C14" s="246" t="s">
        <v>132</v>
      </c>
      <c r="F14" s="414" t="s">
        <v>133</v>
      </c>
      <c r="G14" s="188">
        <v>831.03975000000003</v>
      </c>
      <c r="H14" s="83"/>
      <c r="I14" s="118">
        <v>4</v>
      </c>
      <c r="J14" s="110" t="str">
        <f>IF(TRIM(I14)="", "", IF(VLOOKUP(I14,'Footnotes list'!$D$9:$E$107,2,FALSE)=0,"",VLOOKUP(I14,'Footnotes list'!$D$9:$E$107,2,FALSE) ) )</f>
        <v>Data from year 2022</v>
      </c>
      <c r="K14" s="188">
        <v>23.36327</v>
      </c>
      <c r="L14" s="83"/>
      <c r="M14" s="118"/>
      <c r="N14" s="110" t="str">
        <f>IF(TRIM(M14)="", "", IF(VLOOKUP(M14,'Footnotes list'!$D$9:$E$107,2,FALSE)=0,"",VLOOKUP(M14,'Footnotes list'!$D$9:$E$107,2,FALSE) ) )</f>
        <v/>
      </c>
      <c r="O14" s="188">
        <v>31.829450000000001</v>
      </c>
      <c r="P14" s="83"/>
      <c r="Q14" s="118"/>
      <c r="R14" s="110" t="str">
        <f>IF(TRIM(Q14)="", "", IF(VLOOKUP(Q14,'Footnotes list'!$D$9:$E$107,2,FALSE)=0,"",VLOOKUP(Q14,'Footnotes list'!$D$9:$E$107,2,FALSE) ) )</f>
        <v/>
      </c>
      <c r="S14" s="188">
        <v>822.5735699999999</v>
      </c>
      <c r="T14" s="83"/>
      <c r="U14" s="118"/>
      <c r="V14" s="400" t="str">
        <f>IF(TRIM(U14)="", "", IF(VLOOKUP(U14,'Footnotes list'!$D$9:$E$107,2,FALSE)=0,"",VLOOKUP(U14,'Footnotes list'!$D$9:$E$107,2,FALSE) ) )</f>
        <v/>
      </c>
      <c r="W14" s="468">
        <f t="shared" ref="W14:W19" si="1">IF(COUNTA(G14,S14)&lt;2,"",S14-G14)</f>
        <v>-8.4661800000001222</v>
      </c>
      <c r="X14" s="404"/>
      <c r="Y14" s="118"/>
      <c r="Z14" s="121" t="str">
        <f>IF(TRIM(Y14)="", "", IF(VLOOKUP(Y14,'Footnotes list'!$D$9:$E$107,2,FALSE)=0,"",VLOOKUP(Y14,'Footnotes list'!$D$9:$E$107,2,FALSE) ) )</f>
        <v/>
      </c>
    </row>
    <row r="15" spans="3:41" ht="18" customHeight="1" x14ac:dyDescent="0.35">
      <c r="C15" s="246" t="s">
        <v>134</v>
      </c>
      <c r="F15" s="411" t="s">
        <v>135</v>
      </c>
      <c r="G15" s="201">
        <v>0</v>
      </c>
      <c r="H15" s="84"/>
      <c r="I15" s="119">
        <v>4</v>
      </c>
      <c r="J15" s="120" t="str">
        <f>IF(TRIM(I15)="", "", IF(VLOOKUP(I15,'Footnotes list'!$D$9:$E$107,2,FALSE)=0,"",VLOOKUP(I15,'Footnotes list'!$D$9:$E$107,2,FALSE) ) )</f>
        <v>Data from year 2022</v>
      </c>
      <c r="K15" s="201">
        <v>0</v>
      </c>
      <c r="L15" s="84"/>
      <c r="M15" s="119"/>
      <c r="N15" s="120" t="str">
        <f>IF(TRIM(M15)="", "", IF(VLOOKUP(M15,'Footnotes list'!$D$9:$E$107,2,FALSE)=0,"",VLOOKUP(M15,'Footnotes list'!$D$9:$E$107,2,FALSE) ) )</f>
        <v/>
      </c>
      <c r="O15" s="201">
        <v>0</v>
      </c>
      <c r="P15" s="84"/>
      <c r="Q15" s="119"/>
      <c r="R15" s="120" t="str">
        <f>IF(TRIM(Q15)="", "", IF(VLOOKUP(Q15,'Footnotes list'!$D$9:$E$107,2,FALSE)=0,"",VLOOKUP(Q15,'Footnotes list'!$D$9:$E$107,2,FALSE) ) )</f>
        <v/>
      </c>
      <c r="S15" s="201">
        <v>0</v>
      </c>
      <c r="T15" s="84"/>
      <c r="U15" s="119"/>
      <c r="V15" s="401" t="str">
        <f>IF(TRIM(U15)="", "", IF(VLOOKUP(U15,'Footnotes list'!$D$9:$E$107,2,FALSE)=0,"",VLOOKUP(U15,'Footnotes list'!$D$9:$E$107,2,FALSE) ) )</f>
        <v/>
      </c>
      <c r="W15" s="468">
        <f t="shared" si="1"/>
        <v>0</v>
      </c>
      <c r="X15" s="405"/>
      <c r="Y15" s="119"/>
      <c r="Z15" s="122" t="str">
        <f>IF(TRIM(Y15)="", "", IF(VLOOKUP(Y15,'Footnotes list'!$D$9:$E$107,2,FALSE)=0,"",VLOOKUP(Y15,'Footnotes list'!$D$9:$E$107,2,FALSE) ) )</f>
        <v/>
      </c>
    </row>
    <row r="16" spans="3:41" ht="18" customHeight="1" x14ac:dyDescent="0.35">
      <c r="C16" s="246" t="s">
        <v>136</v>
      </c>
      <c r="F16" s="411" t="s">
        <v>137</v>
      </c>
      <c r="G16" s="189">
        <v>3.1604699999999997</v>
      </c>
      <c r="H16" s="84"/>
      <c r="I16" s="119">
        <v>4</v>
      </c>
      <c r="J16" s="120" t="str">
        <f>IF(TRIM(I16)="", "", IF(VLOOKUP(I16,'Footnotes list'!$D$9:$E$107,2,FALSE)=0,"",VLOOKUP(I16,'Footnotes list'!$D$9:$E$107,2,FALSE) ) )</f>
        <v>Data from year 2022</v>
      </c>
      <c r="K16" s="189">
        <v>0.30589999999999995</v>
      </c>
      <c r="L16" s="84"/>
      <c r="M16" s="119"/>
      <c r="N16" s="120" t="str">
        <f>IF(TRIM(M16)="", "", IF(VLOOKUP(M16,'Footnotes list'!$D$9:$E$107,2,FALSE)=0,"",VLOOKUP(M16,'Footnotes list'!$D$9:$E$107,2,FALSE) ) )</f>
        <v/>
      </c>
      <c r="O16" s="189">
        <v>0.38292000000000004</v>
      </c>
      <c r="P16" s="84"/>
      <c r="Q16" s="119"/>
      <c r="R16" s="120" t="str">
        <f>IF(TRIM(Q16)="", "", IF(VLOOKUP(Q16,'Footnotes list'!$D$9:$E$107,2,FALSE)=0,"",VLOOKUP(Q16,'Footnotes list'!$D$9:$E$107,2,FALSE) ) )</f>
        <v/>
      </c>
      <c r="S16" s="189">
        <v>3.08345</v>
      </c>
      <c r="T16" s="84"/>
      <c r="U16" s="119"/>
      <c r="V16" s="401" t="str">
        <f>IF(TRIM(U16)="", "", IF(VLOOKUP(U16,'Footnotes list'!$D$9:$E$107,2,FALSE)=0,"",VLOOKUP(U16,'Footnotes list'!$D$9:$E$107,2,FALSE) ) )</f>
        <v/>
      </c>
      <c r="W16" s="468">
        <f t="shared" si="1"/>
        <v>-7.7019999999999644E-2</v>
      </c>
      <c r="X16" s="405"/>
      <c r="Y16" s="119"/>
      <c r="Z16" s="122" t="str">
        <f>IF(TRIM(Y16)="", "", IF(VLOOKUP(Y16,'Footnotes list'!$D$9:$E$107,2,FALSE)=0,"",VLOOKUP(Y16,'Footnotes list'!$D$9:$E$107,2,FALSE) ) )</f>
        <v/>
      </c>
    </row>
    <row r="17" spans="3:28" ht="18" customHeight="1" x14ac:dyDescent="0.35">
      <c r="C17" s="246" t="s">
        <v>138</v>
      </c>
      <c r="F17" s="411" t="s">
        <v>139</v>
      </c>
      <c r="G17" s="189">
        <v>0</v>
      </c>
      <c r="H17" s="84"/>
      <c r="I17" s="119">
        <v>4</v>
      </c>
      <c r="J17" s="120" t="str">
        <f>IF(TRIM(I17)="", "", IF(VLOOKUP(I17,'Footnotes list'!$D$9:$E$107,2,FALSE)=0,"",VLOOKUP(I17,'Footnotes list'!$D$9:$E$107,2,FALSE) ) )</f>
        <v>Data from year 2022</v>
      </c>
      <c r="K17" s="189">
        <v>0</v>
      </c>
      <c r="L17" s="84"/>
      <c r="M17" s="119"/>
      <c r="N17" s="120" t="str">
        <f>IF(TRIM(M17)="", "", IF(VLOOKUP(M17,'Footnotes list'!$D$9:$E$107,2,FALSE)=0,"",VLOOKUP(M17,'Footnotes list'!$D$9:$E$107,2,FALSE) ) )</f>
        <v/>
      </c>
      <c r="O17" s="189">
        <v>0</v>
      </c>
      <c r="P17" s="84"/>
      <c r="Q17" s="119"/>
      <c r="R17" s="120" t="str">
        <f>IF(TRIM(Q17)="", "", IF(VLOOKUP(Q17,'Footnotes list'!$D$9:$E$107,2,FALSE)=0,"",VLOOKUP(Q17,'Footnotes list'!$D$9:$E$107,2,FALSE) ) )</f>
        <v/>
      </c>
      <c r="S17" s="189">
        <v>0</v>
      </c>
      <c r="T17" s="84"/>
      <c r="U17" s="119"/>
      <c r="V17" s="401" t="str">
        <f>IF(TRIM(U17)="", "", IF(VLOOKUP(U17,'Footnotes list'!$D$9:$E$107,2,FALSE)=0,"",VLOOKUP(U17,'Footnotes list'!$D$9:$E$107,2,FALSE) ) )</f>
        <v/>
      </c>
      <c r="W17" s="468">
        <f t="shared" si="1"/>
        <v>0</v>
      </c>
      <c r="X17" s="405"/>
      <c r="Y17" s="119"/>
      <c r="Z17" s="122" t="str">
        <f>IF(TRIM(Y17)="", "", IF(VLOOKUP(Y17,'Footnotes list'!$D$9:$E$107,2,FALSE)=0,"",VLOOKUP(Y17,'Footnotes list'!$D$9:$E$107,2,FALSE) ) )</f>
        <v/>
      </c>
    </row>
    <row r="18" spans="3:28" ht="18" customHeight="1" x14ac:dyDescent="0.35">
      <c r="C18" s="246" t="s">
        <v>140</v>
      </c>
      <c r="F18" s="411" t="s">
        <v>141</v>
      </c>
      <c r="G18" s="189">
        <v>3.1626799999999999</v>
      </c>
      <c r="H18" s="84"/>
      <c r="I18" s="119">
        <v>4</v>
      </c>
      <c r="J18" s="120" t="str">
        <f>IF(TRIM(I18)="", "", IF(VLOOKUP(I18,'Footnotes list'!$D$9:$E$107,2,FALSE)=0,"",VLOOKUP(I18,'Footnotes list'!$D$9:$E$107,2,FALSE) ) )</f>
        <v>Data from year 2022</v>
      </c>
      <c r="K18" s="189">
        <v>0.61174000000000006</v>
      </c>
      <c r="L18" s="84"/>
      <c r="M18" s="119"/>
      <c r="N18" s="120" t="str">
        <f>IF(TRIM(M18)="", "", IF(VLOOKUP(M18,'Footnotes list'!$D$9:$E$107,2,FALSE)=0,"",VLOOKUP(M18,'Footnotes list'!$D$9:$E$107,2,FALSE) ) )</f>
        <v/>
      </c>
      <c r="O18" s="189">
        <v>0.64330999999999994</v>
      </c>
      <c r="P18" s="84"/>
      <c r="Q18" s="119"/>
      <c r="R18" s="120" t="str">
        <f>IF(TRIM(Q18)="", "", IF(VLOOKUP(Q18,'Footnotes list'!$D$9:$E$107,2,FALSE)=0,"",VLOOKUP(Q18,'Footnotes list'!$D$9:$E$107,2,FALSE) ) )</f>
        <v/>
      </c>
      <c r="S18" s="189">
        <v>3.1311100000000001</v>
      </c>
      <c r="T18" s="84"/>
      <c r="U18" s="119"/>
      <c r="V18" s="401" t="str">
        <f>IF(TRIM(U18)="", "", IF(VLOOKUP(U18,'Footnotes list'!$D$9:$E$107,2,FALSE)=0,"",VLOOKUP(U18,'Footnotes list'!$D$9:$E$107,2,FALSE) ) )</f>
        <v/>
      </c>
      <c r="W18" s="468">
        <f t="shared" si="1"/>
        <v>-3.1569999999999876E-2</v>
      </c>
      <c r="X18" s="405"/>
      <c r="Y18" s="119"/>
      <c r="Z18" s="122" t="str">
        <f>IF(TRIM(Y18)="", "", IF(VLOOKUP(Y18,'Footnotes list'!$D$9:$E$107,2,FALSE)=0,"",VLOOKUP(Y18,'Footnotes list'!$D$9:$E$107,2,FALSE) ) )</f>
        <v/>
      </c>
      <c r="AA18" s="8"/>
      <c r="AB18" s="7"/>
    </row>
    <row r="19" spans="3:28" ht="18" customHeight="1" x14ac:dyDescent="0.35">
      <c r="C19" s="246" t="s">
        <v>142</v>
      </c>
      <c r="F19" s="411" t="s">
        <v>143</v>
      </c>
      <c r="G19" s="189">
        <v>0</v>
      </c>
      <c r="H19" s="84"/>
      <c r="I19" s="119">
        <v>4</v>
      </c>
      <c r="J19" s="120" t="str">
        <f>IF(TRIM(I19)="", "", IF(VLOOKUP(I19,'Footnotes list'!$D$9:$E$107,2,FALSE)=0,"",VLOOKUP(I19,'Footnotes list'!$D$9:$E$107,2,FALSE) ) )</f>
        <v>Data from year 2022</v>
      </c>
      <c r="K19" s="189">
        <v>0</v>
      </c>
      <c r="L19" s="84"/>
      <c r="M19" s="119"/>
      <c r="N19" s="120" t="str">
        <f>IF(TRIM(M19)="", "", IF(VLOOKUP(M19,'Footnotes list'!$D$9:$E$107,2,FALSE)=0,"",VLOOKUP(M19,'Footnotes list'!$D$9:$E$107,2,FALSE) ) )</f>
        <v/>
      </c>
      <c r="O19" s="189">
        <v>0</v>
      </c>
      <c r="P19" s="84"/>
      <c r="Q19" s="119"/>
      <c r="R19" s="120" t="str">
        <f>IF(TRIM(Q19)="", "", IF(VLOOKUP(Q19,'Footnotes list'!$D$9:$E$107,2,FALSE)=0,"",VLOOKUP(Q19,'Footnotes list'!$D$9:$E$107,2,FALSE) ) )</f>
        <v/>
      </c>
      <c r="S19" s="189">
        <v>0</v>
      </c>
      <c r="T19" s="84"/>
      <c r="U19" s="119"/>
      <c r="V19" s="401" t="str">
        <f>IF(TRIM(U19)="", "", IF(VLOOKUP(U19,'Footnotes list'!$D$9:$E$107,2,FALSE)=0,"",VLOOKUP(U19,'Footnotes list'!$D$9:$E$107,2,FALSE) ) )</f>
        <v/>
      </c>
      <c r="W19" s="468">
        <f t="shared" si="1"/>
        <v>0</v>
      </c>
      <c r="X19" s="405"/>
      <c r="Y19" s="119"/>
      <c r="Z19" s="122" t="str">
        <f>IF(TRIM(Y19)="", "", IF(VLOOKUP(Y19,'Footnotes list'!$D$9:$E$107,2,FALSE)=0,"",VLOOKUP(Y19,'Footnotes list'!$D$9:$E$107,2,FALSE) ) )</f>
        <v/>
      </c>
      <c r="AA19" s="8"/>
      <c r="AB19" s="7"/>
    </row>
    <row r="20" spans="3:28" ht="18" customHeight="1" thickBot="1" x14ac:dyDescent="0.4">
      <c r="C20" s="246" t="s">
        <v>144</v>
      </c>
      <c r="F20" s="412" t="s">
        <v>145</v>
      </c>
      <c r="G20" s="486">
        <f>IF(COUNTA(G14:G19)&lt;6,"",SUM(G14:G19))</f>
        <v>837.36290000000008</v>
      </c>
      <c r="H20" s="85"/>
      <c r="I20" s="123">
        <v>4</v>
      </c>
      <c r="J20" s="124" t="str">
        <f>IF(TRIM(I20)="", "", IF(VLOOKUP(I20,'Footnotes list'!$D$9:$E$107,2,FALSE)=0,"",VLOOKUP(I20,'Footnotes list'!$D$9:$E$107,2,FALSE) ) )</f>
        <v>Data from year 2022</v>
      </c>
      <c r="K20" s="487">
        <f>IFERROR('Table 2 (Conversion matrix)'!H23/1000," ")</f>
        <v>23.171379999999996</v>
      </c>
      <c r="L20" s="85"/>
      <c r="M20" s="123"/>
      <c r="N20" s="124" t="str">
        <f>IF(TRIM(M20)="", "", IF(VLOOKUP(M20,'Footnotes list'!$D$9:$E$107,2,FALSE)=0,"",VLOOKUP(M20,'Footnotes list'!$D$9:$E$107,2,FALSE) ) )</f>
        <v/>
      </c>
      <c r="O20" s="487">
        <f>IFERROR('Table 2 (Conversion matrix)'!S12/1000," ")</f>
        <v>31.704800000000002</v>
      </c>
      <c r="P20" s="85"/>
      <c r="Q20" s="123"/>
      <c r="R20" s="124" t="str">
        <f>IF(TRIM(Q20)="", "", IF(VLOOKUP(Q20,'Footnotes list'!$D$9:$E$107,2,FALSE)=0,"",VLOOKUP(Q20,'Footnotes list'!$D$9:$E$107,2,FALSE) ) )</f>
        <v/>
      </c>
      <c r="S20" s="464">
        <f>IF(COUNTA(S14:S19)&lt;6,"",SUM(S14:S19))</f>
        <v>828.78812999999991</v>
      </c>
      <c r="T20" s="85"/>
      <c r="U20" s="123"/>
      <c r="V20" s="402" t="str">
        <f>IF(TRIM(U20)="", "", IF(VLOOKUP(U20,'Footnotes list'!$D$9:$E$107,2,FALSE)=0,"",VLOOKUP(U20,'Footnotes list'!$D$9:$E$107,2,FALSE) ) )</f>
        <v/>
      </c>
      <c r="W20" s="469">
        <f>IFERROR(IF(TRIM(CONCATENATE(G20,S20))="","",S20-G20),"")</f>
        <v>-8.5747700000001714</v>
      </c>
      <c r="X20" s="406"/>
      <c r="Y20" s="123"/>
      <c r="Z20" s="125" t="str">
        <f>IF(TRIM(Y20)="", "", IF(VLOOKUP(Y20,'Footnotes list'!$D$9:$E$107,2,FALSE)=0,"",VLOOKUP(Y20,'Footnotes list'!$D$9:$E$107,2,FALSE) ) )</f>
        <v/>
      </c>
      <c r="AA20" s="8"/>
      <c r="AB20" s="7"/>
    </row>
    <row r="21" spans="3:28" ht="18" customHeight="1" x14ac:dyDescent="0.35">
      <c r="C21" s="246" t="s">
        <v>146</v>
      </c>
      <c r="F21" s="414" t="s">
        <v>147</v>
      </c>
      <c r="G21" s="188">
        <v>238.39535000000001</v>
      </c>
      <c r="H21" s="83"/>
      <c r="I21" s="118">
        <v>4</v>
      </c>
      <c r="J21" s="110" t="str">
        <f>IF(TRIM(I21)="", "", IF(VLOOKUP(I21,'Footnotes list'!$D$9:$E$107,2,FALSE)=0,"",VLOOKUP(I21,'Footnotes list'!$D$9:$E$107,2,FALSE) ) )</f>
        <v>Data from year 2022</v>
      </c>
      <c r="K21" s="188">
        <v>19.547360000000001</v>
      </c>
      <c r="L21" s="83"/>
      <c r="M21" s="118"/>
      <c r="N21" s="110" t="str">
        <f>IF(TRIM(M21)="", "", IF(VLOOKUP(M21,'Footnotes list'!$D$9:$E$107,2,FALSE)=0,"",VLOOKUP(M21,'Footnotes list'!$D$9:$E$107,2,FALSE) ) )</f>
        <v/>
      </c>
      <c r="O21" s="188">
        <v>24.973890000000001</v>
      </c>
      <c r="P21" s="83"/>
      <c r="Q21" s="118"/>
      <c r="R21" s="110" t="str">
        <f>IF(TRIM(Q21)="", "", IF(VLOOKUP(Q21,'Footnotes list'!$D$9:$E$107,2,FALSE)=0,"",VLOOKUP(Q21,'Footnotes list'!$D$9:$E$107,2,FALSE) ) )</f>
        <v/>
      </c>
      <c r="S21" s="188">
        <v>232.96881999999999</v>
      </c>
      <c r="T21" s="83"/>
      <c r="U21" s="118"/>
      <c r="V21" s="400" t="str">
        <f>IF(TRIM(U21)="", "", IF(VLOOKUP(U21,'Footnotes list'!$D$9:$E$107,2,FALSE)=0,"",VLOOKUP(U21,'Footnotes list'!$D$9:$E$107,2,FALSE) ) )</f>
        <v/>
      </c>
      <c r="W21" s="468">
        <f t="shared" ref="W21:W22" si="2">IF(COUNTA(G21,S21)&lt;2,"",S21-G21)</f>
        <v>-5.4265300000000138</v>
      </c>
      <c r="X21" s="404"/>
      <c r="Y21" s="118"/>
      <c r="Z21" s="121" t="str">
        <f>IF(TRIM(Y21)="", "", IF(VLOOKUP(Y21,'Footnotes list'!$D$9:$E$107,2,FALSE)=0,"",VLOOKUP(Y21,'Footnotes list'!$D$9:$E$107,2,FALSE) ) )</f>
        <v/>
      </c>
      <c r="AA21" s="8"/>
      <c r="AB21" s="7"/>
    </row>
    <row r="22" spans="3:28" s="1" customFormat="1" ht="18" customHeight="1" x14ac:dyDescent="0.35">
      <c r="C22" s="246" t="s">
        <v>148</v>
      </c>
      <c r="E22"/>
      <c r="F22" s="411" t="s">
        <v>149</v>
      </c>
      <c r="G22" s="201">
        <v>222.60869</v>
      </c>
      <c r="H22" s="84"/>
      <c r="I22" s="119">
        <v>4</v>
      </c>
      <c r="J22" s="120" t="str">
        <f>IF(TRIM(I22)="", "", IF(VLOOKUP(I22,'Footnotes list'!$D$9:$E$107,2,FALSE)=0,"",VLOOKUP(I22,'Footnotes list'!$D$9:$E$107,2,FALSE) ) )</f>
        <v>Data from year 2022</v>
      </c>
      <c r="K22" s="201">
        <v>20.334340000000001</v>
      </c>
      <c r="L22" s="84"/>
      <c r="M22" s="119"/>
      <c r="N22" s="120" t="str">
        <f>IF(TRIM(M22)="", "", IF(VLOOKUP(M22,'Footnotes list'!$D$9:$E$107,2,FALSE)=0,"",VLOOKUP(M22,'Footnotes list'!$D$9:$E$107,2,FALSE) ) )</f>
        <v/>
      </c>
      <c r="O22" s="201">
        <v>17.70289</v>
      </c>
      <c r="P22" s="84"/>
      <c r="Q22" s="119"/>
      <c r="R22" s="120" t="str">
        <f>IF(TRIM(Q22)="", "", IF(VLOOKUP(Q22,'Footnotes list'!$D$9:$E$107,2,FALSE)=0,"",VLOOKUP(Q22,'Footnotes list'!$D$9:$E$107,2,FALSE) ) )</f>
        <v/>
      </c>
      <c r="S22" s="201">
        <v>225.24014000000003</v>
      </c>
      <c r="T22" s="84"/>
      <c r="U22" s="119"/>
      <c r="V22" s="401" t="str">
        <f>IF(TRIM(U22)="", "", IF(VLOOKUP(U22,'Footnotes list'!$D$9:$E$107,2,FALSE)=0,"",VLOOKUP(U22,'Footnotes list'!$D$9:$E$107,2,FALSE) ) )</f>
        <v/>
      </c>
      <c r="W22" s="468">
        <f t="shared" si="2"/>
        <v>2.6314500000000294</v>
      </c>
      <c r="X22" s="405"/>
      <c r="Y22" s="119"/>
      <c r="Z22" s="122" t="str">
        <f>IF(TRIM(Y22)="", "", IF(VLOOKUP(Y22,'Footnotes list'!$D$9:$E$107,2,FALSE)=0,"",VLOOKUP(Y22,'Footnotes list'!$D$9:$E$107,2,FALSE) ) )</f>
        <v/>
      </c>
    </row>
    <row r="23" spans="3:28" s="1" customFormat="1" ht="18" customHeight="1" thickBot="1" x14ac:dyDescent="0.4">
      <c r="C23" s="246" t="s">
        <v>150</v>
      </c>
      <c r="E23"/>
      <c r="F23" s="412" t="s">
        <v>151</v>
      </c>
      <c r="G23" s="486">
        <f>IF(COUNTA(G21:G22)&lt;2,"",SUM(G21,G22))</f>
        <v>461.00404000000003</v>
      </c>
      <c r="H23" s="85"/>
      <c r="I23" s="123">
        <v>4</v>
      </c>
      <c r="J23" s="124" t="str">
        <f>IF(TRIM(I23)="", "", IF(VLOOKUP(I23,'Footnotes list'!$D$9:$E$107,2,FALSE)=0,"",VLOOKUP(I23,'Footnotes list'!$D$9:$E$107,2,FALSE) ) )</f>
        <v>Data from year 2022</v>
      </c>
      <c r="K23" s="487">
        <f>IFERROR('Table 2 (Conversion matrix)'!I23/1000," ")</f>
        <v>30.621959999999994</v>
      </c>
      <c r="L23" s="85"/>
      <c r="M23" s="123"/>
      <c r="N23" s="124" t="str">
        <f>IF(TRIM(M23)="", "", IF(VLOOKUP(M23,'Footnotes list'!$D$9:$E$107,2,FALSE)=0,"",VLOOKUP(M23,'Footnotes list'!$D$9:$E$107,2,FALSE) ) )</f>
        <v/>
      </c>
      <c r="O23" s="487">
        <f>IFERROR('Table 2 (Conversion matrix)'!S13/1000," ")</f>
        <v>33.349329999999995</v>
      </c>
      <c r="P23" s="85"/>
      <c r="Q23" s="123"/>
      <c r="R23" s="124" t="str">
        <f>IF(TRIM(Q23)="", "", IF(VLOOKUP(Q23,'Footnotes list'!$D$9:$E$107,2,FALSE)=0,"",VLOOKUP(Q23,'Footnotes list'!$D$9:$E$107,2,FALSE) ) )</f>
        <v/>
      </c>
      <c r="S23" s="464">
        <f>IF(COUNTA(S21:S22)&lt;2,"",SUM(S21,S22))</f>
        <v>458.20896000000005</v>
      </c>
      <c r="T23" s="85"/>
      <c r="U23" s="123"/>
      <c r="V23" s="402" t="str">
        <f>IF(TRIM(U23)="", "", IF(VLOOKUP(U23,'Footnotes list'!$D$9:$E$107,2,FALSE)=0,"",VLOOKUP(U23,'Footnotes list'!$D$9:$E$107,2,FALSE) ) )</f>
        <v/>
      </c>
      <c r="W23" s="469">
        <f>IFERROR(IF(TRIM(CONCATENATE(G23,S23))="","",S23-G23),"")</f>
        <v>-2.7950799999999845</v>
      </c>
      <c r="X23" s="406"/>
      <c r="Y23" s="123"/>
      <c r="Z23" s="125" t="str">
        <f>IF(TRIM(Y23)="", "", IF(VLOOKUP(Y23,'Footnotes list'!$D$9:$E$107,2,FALSE)=0,"",VLOOKUP(Y23,'Footnotes list'!$D$9:$E$107,2,FALSE) ) )</f>
        <v/>
      </c>
    </row>
    <row r="24" spans="3:28" s="1" customFormat="1" ht="18" customHeight="1" x14ac:dyDescent="0.35">
      <c r="C24" s="246" t="s">
        <v>152</v>
      </c>
      <c r="E24"/>
      <c r="F24" s="414" t="s">
        <v>153</v>
      </c>
      <c r="G24" s="188">
        <v>1029.3161700000001</v>
      </c>
      <c r="H24" s="83"/>
      <c r="I24" s="118">
        <v>4</v>
      </c>
      <c r="J24" s="110" t="str">
        <f>IF(TRIM(I24)="", "", IF(VLOOKUP(I24,'Footnotes list'!$D$9:$E$107,2,FALSE)=0,"",VLOOKUP(I24,'Footnotes list'!$D$9:$E$107,2,FALSE) ) )</f>
        <v>Data from year 2022</v>
      </c>
      <c r="K24" s="188">
        <v>50.454080000000005</v>
      </c>
      <c r="L24" s="83"/>
      <c r="M24" s="118"/>
      <c r="N24" s="110" t="str">
        <f>IF(TRIM(M24)="", "", IF(VLOOKUP(M24,'Footnotes list'!$D$9:$E$107,2,FALSE)=0,"",VLOOKUP(M24,'Footnotes list'!$D$9:$E$107,2,FALSE) ) )</f>
        <v/>
      </c>
      <c r="O24" s="188">
        <v>42.74156</v>
      </c>
      <c r="P24" s="83"/>
      <c r="Q24" s="118"/>
      <c r="R24" s="110" t="str">
        <f>IF(TRIM(Q24)="", "", IF(VLOOKUP(Q24,'Footnotes list'!$D$9:$E$107,2,FALSE)=0,"",VLOOKUP(Q24,'Footnotes list'!$D$9:$E$107,2,FALSE) ) )</f>
        <v/>
      </c>
      <c r="S24" s="188">
        <v>1037.0286899999999</v>
      </c>
      <c r="T24" s="83"/>
      <c r="U24" s="118"/>
      <c r="V24" s="400" t="str">
        <f>IF(TRIM(U24)="", "", IF(VLOOKUP(U24,'Footnotes list'!$D$9:$E$107,2,FALSE)=0,"",VLOOKUP(U24,'Footnotes list'!$D$9:$E$107,2,FALSE) ) )</f>
        <v/>
      </c>
      <c r="W24" s="468">
        <f t="shared" ref="W24:W29" si="3">IF(COUNTA(G24,S24)&lt;2,"",S24-G24)</f>
        <v>7.7125199999998131</v>
      </c>
      <c r="X24" s="404"/>
      <c r="Y24" s="118"/>
      <c r="Z24" s="121" t="str">
        <f>IF(TRIM(Y24)="", "", IF(VLOOKUP(Y24,'Footnotes list'!$D$9:$E$107,2,FALSE)=0,"",VLOOKUP(Y24,'Footnotes list'!$D$9:$E$107,2,FALSE) ) )</f>
        <v/>
      </c>
    </row>
    <row r="25" spans="3:28" s="1" customFormat="1" ht="18" customHeight="1" x14ac:dyDescent="0.35">
      <c r="C25" s="246" t="s">
        <v>154</v>
      </c>
      <c r="E25"/>
      <c r="F25" s="411" t="s">
        <v>155</v>
      </c>
      <c r="G25" s="201">
        <v>920.19309999999996</v>
      </c>
      <c r="H25" s="84"/>
      <c r="I25" s="119">
        <v>4</v>
      </c>
      <c r="J25" s="120" t="str">
        <f>IF(TRIM(I25)="", "", IF(VLOOKUP(I25,'Footnotes list'!$D$9:$E$107,2,FALSE)=0,"",VLOOKUP(I25,'Footnotes list'!$D$9:$E$107,2,FALSE) ) )</f>
        <v>Data from year 2022</v>
      </c>
      <c r="K25" s="201">
        <v>43.667019999999994</v>
      </c>
      <c r="L25" s="84"/>
      <c r="M25" s="119"/>
      <c r="N25" s="120" t="str">
        <f>IF(TRIM(M25)="", "", IF(VLOOKUP(M25,'Footnotes list'!$D$9:$E$107,2,FALSE)=0,"",VLOOKUP(M25,'Footnotes list'!$D$9:$E$107,2,FALSE) ) )</f>
        <v/>
      </c>
      <c r="O25" s="201">
        <v>41.52487</v>
      </c>
      <c r="P25" s="84"/>
      <c r="Q25" s="119"/>
      <c r="R25" s="120" t="str">
        <f>IF(TRIM(Q25)="", "", IF(VLOOKUP(Q25,'Footnotes list'!$D$9:$E$107,2,FALSE)=0,"",VLOOKUP(Q25,'Footnotes list'!$D$9:$E$107,2,FALSE) ) )</f>
        <v/>
      </c>
      <c r="S25" s="201">
        <v>922.33524999999997</v>
      </c>
      <c r="T25" s="84"/>
      <c r="U25" s="119"/>
      <c r="V25" s="401" t="str">
        <f>IF(TRIM(U25)="", "", IF(VLOOKUP(U25,'Footnotes list'!$D$9:$E$107,2,FALSE)=0,"",VLOOKUP(U25,'Footnotes list'!$D$9:$E$107,2,FALSE) ) )</f>
        <v/>
      </c>
      <c r="W25" s="468">
        <f t="shared" si="3"/>
        <v>2.1421500000000151</v>
      </c>
      <c r="X25" s="405"/>
      <c r="Y25" s="119"/>
      <c r="Z25" s="122" t="str">
        <f>IF(TRIM(Y25)="", "", IF(VLOOKUP(Y25,'Footnotes list'!$D$9:$E$107,2,FALSE)=0,"",VLOOKUP(Y25,'Footnotes list'!$D$9:$E$107,2,FALSE) ) )</f>
        <v/>
      </c>
    </row>
    <row r="26" spans="3:28" s="1" customFormat="1" ht="18" customHeight="1" x14ac:dyDescent="0.35">
      <c r="C26" s="246" t="s">
        <v>156</v>
      </c>
      <c r="E26"/>
      <c r="F26" s="413" t="s">
        <v>157</v>
      </c>
      <c r="G26" s="189">
        <v>0</v>
      </c>
      <c r="H26" s="84"/>
      <c r="I26" s="119">
        <v>4</v>
      </c>
      <c r="J26" s="120" t="str">
        <f>IF(TRIM(I26)="", "", IF(VLOOKUP(I26,'Footnotes list'!$D$9:$E$107,2,FALSE)=0,"",VLOOKUP(I26,'Footnotes list'!$D$9:$E$107,2,FALSE) ) )</f>
        <v>Data from year 2022</v>
      </c>
      <c r="K26" s="189">
        <v>0</v>
      </c>
      <c r="L26" s="84"/>
      <c r="M26" s="119"/>
      <c r="N26" s="120" t="str">
        <f>IF(TRIM(M26)="", "", IF(VLOOKUP(M26,'Footnotes list'!$D$9:$E$107,2,FALSE)=0,"",VLOOKUP(M26,'Footnotes list'!$D$9:$E$107,2,FALSE) ) )</f>
        <v/>
      </c>
      <c r="O26" s="189">
        <v>0</v>
      </c>
      <c r="P26" s="84"/>
      <c r="Q26" s="119"/>
      <c r="R26" s="120" t="str">
        <f>IF(TRIM(Q26)="", "", IF(VLOOKUP(Q26,'Footnotes list'!$D$9:$E$107,2,FALSE)=0,"",VLOOKUP(Q26,'Footnotes list'!$D$9:$E$107,2,FALSE) ) )</f>
        <v/>
      </c>
      <c r="S26" s="189">
        <v>0</v>
      </c>
      <c r="T26" s="84"/>
      <c r="U26" s="119"/>
      <c r="V26" s="401" t="str">
        <f>IF(TRIM(U26)="", "", IF(VLOOKUP(U26,'Footnotes list'!$D$9:$E$107,2,FALSE)=0,"",VLOOKUP(U26,'Footnotes list'!$D$9:$E$107,2,FALSE) ) )</f>
        <v/>
      </c>
      <c r="W26" s="468">
        <f t="shared" si="3"/>
        <v>0</v>
      </c>
      <c r="X26" s="405"/>
      <c r="Y26" s="119"/>
      <c r="Z26" s="122" t="str">
        <f>IF(TRIM(Y26)="", "", IF(VLOOKUP(Y26,'Footnotes list'!$D$9:$E$107,2,FALSE)=0,"",VLOOKUP(Y26,'Footnotes list'!$D$9:$E$107,2,FALSE) ) )</f>
        <v/>
      </c>
    </row>
    <row r="27" spans="3:28" s="1" customFormat="1" ht="18" customHeight="1" x14ac:dyDescent="0.35">
      <c r="C27" s="246" t="s">
        <v>158</v>
      </c>
      <c r="E27"/>
      <c r="F27" s="413" t="s">
        <v>159</v>
      </c>
      <c r="G27" s="189">
        <v>446.05096999999995</v>
      </c>
      <c r="H27" s="84"/>
      <c r="I27" s="119">
        <v>4</v>
      </c>
      <c r="J27" s="120" t="str">
        <f>IF(TRIM(I27)="", "", IF(VLOOKUP(I27,'Footnotes list'!$D$9:$E$107,2,FALSE)=0,"",VLOOKUP(I27,'Footnotes list'!$D$9:$E$107,2,FALSE) ) )</f>
        <v>Data from year 2022</v>
      </c>
      <c r="K27" s="189">
        <v>39.079129999999999</v>
      </c>
      <c r="L27" s="84"/>
      <c r="M27" s="119"/>
      <c r="N27" s="120" t="str">
        <f>IF(TRIM(M27)="", "", IF(VLOOKUP(M27,'Footnotes list'!$D$9:$E$107,2,FALSE)=0,"",VLOOKUP(M27,'Footnotes list'!$D$9:$E$107,2,FALSE) ) )</f>
        <v/>
      </c>
      <c r="O27" s="189">
        <v>36.501899999999999</v>
      </c>
      <c r="P27" s="84"/>
      <c r="Q27" s="119"/>
      <c r="R27" s="120" t="str">
        <f>IF(TRIM(Q27)="", "", IF(VLOOKUP(Q27,'Footnotes list'!$D$9:$E$107,2,FALSE)=0,"",VLOOKUP(Q27,'Footnotes list'!$D$9:$E$107,2,FALSE) ) )</f>
        <v/>
      </c>
      <c r="S27" s="189">
        <v>448.62819999999999</v>
      </c>
      <c r="T27" s="84"/>
      <c r="U27" s="119"/>
      <c r="V27" s="401" t="str">
        <f>IF(TRIM(U27)="", "", IF(VLOOKUP(U27,'Footnotes list'!$D$9:$E$107,2,FALSE)=0,"",VLOOKUP(U27,'Footnotes list'!$D$9:$E$107,2,FALSE) ) )</f>
        <v/>
      </c>
      <c r="W27" s="468">
        <f t="shared" si="3"/>
        <v>2.5772300000000428</v>
      </c>
      <c r="X27" s="405"/>
      <c r="Y27" s="119"/>
      <c r="Z27" s="122" t="str">
        <f>IF(TRIM(Y27)="", "", IF(VLOOKUP(Y27,'Footnotes list'!$D$9:$E$107,2,FALSE)=0,"",VLOOKUP(Y27,'Footnotes list'!$D$9:$E$107,2,FALSE) ) )</f>
        <v/>
      </c>
    </row>
    <row r="28" spans="3:28" s="1" customFormat="1" ht="18" customHeight="1" x14ac:dyDescent="0.35">
      <c r="C28" s="246" t="s">
        <v>160</v>
      </c>
      <c r="E28"/>
      <c r="F28" s="411" t="s">
        <v>161</v>
      </c>
      <c r="G28" s="189">
        <v>0</v>
      </c>
      <c r="H28" s="84"/>
      <c r="I28" s="119">
        <v>4</v>
      </c>
      <c r="J28" s="120" t="str">
        <f>IF(TRIM(I28)="", "", IF(VLOOKUP(I28,'Footnotes list'!$D$9:$E$107,2,FALSE)=0,"",VLOOKUP(I28,'Footnotes list'!$D$9:$E$107,2,FALSE) ) )</f>
        <v>Data from year 2022</v>
      </c>
      <c r="K28" s="189">
        <v>0</v>
      </c>
      <c r="L28" s="84"/>
      <c r="M28" s="119"/>
      <c r="N28" s="120" t="str">
        <f>IF(TRIM(M28)="", "", IF(VLOOKUP(M28,'Footnotes list'!$D$9:$E$107,2,FALSE)=0,"",VLOOKUP(M28,'Footnotes list'!$D$9:$E$107,2,FALSE) ) )</f>
        <v/>
      </c>
      <c r="O28" s="189">
        <v>0</v>
      </c>
      <c r="P28" s="84"/>
      <c r="Q28" s="119"/>
      <c r="R28" s="120" t="str">
        <f>IF(TRIM(Q28)="", "", IF(VLOOKUP(Q28,'Footnotes list'!$D$9:$E$107,2,FALSE)=0,"",VLOOKUP(Q28,'Footnotes list'!$D$9:$E$107,2,FALSE) ) )</f>
        <v/>
      </c>
      <c r="S28" s="189">
        <v>0</v>
      </c>
      <c r="T28" s="84"/>
      <c r="U28" s="119"/>
      <c r="V28" s="401" t="str">
        <f>IF(TRIM(U28)="", "", IF(VLOOKUP(U28,'Footnotes list'!$D$9:$E$107,2,FALSE)=0,"",VLOOKUP(U28,'Footnotes list'!$D$9:$E$107,2,FALSE) ) )</f>
        <v/>
      </c>
      <c r="W28" s="468">
        <f t="shared" si="3"/>
        <v>0</v>
      </c>
      <c r="X28" s="405"/>
      <c r="Y28" s="119"/>
      <c r="Z28" s="122" t="str">
        <f>IF(TRIM(Y28)="", "", IF(VLOOKUP(Y28,'Footnotes list'!$D$9:$E$107,2,FALSE)=0,"",VLOOKUP(Y28,'Footnotes list'!$D$9:$E$107,2,FALSE) ) )</f>
        <v/>
      </c>
    </row>
    <row r="29" spans="3:28" s="1" customFormat="1" ht="18" customHeight="1" x14ac:dyDescent="0.35">
      <c r="C29" s="246" t="s">
        <v>162</v>
      </c>
      <c r="E29"/>
      <c r="F29" s="411" t="s">
        <v>95</v>
      </c>
      <c r="G29" s="189">
        <v>0</v>
      </c>
      <c r="H29" s="84"/>
      <c r="I29" s="119">
        <v>4</v>
      </c>
      <c r="J29" s="120" t="str">
        <f>IF(TRIM(I29)="", "", IF(VLOOKUP(I29,'Footnotes list'!$D$9:$E$107,2,FALSE)=0,"",VLOOKUP(I29,'Footnotes list'!$D$9:$E$107,2,FALSE) ) )</f>
        <v>Data from year 2022</v>
      </c>
      <c r="K29" s="189">
        <v>0</v>
      </c>
      <c r="L29" s="84"/>
      <c r="M29" s="119"/>
      <c r="N29" s="120" t="str">
        <f>IF(TRIM(M29)="", "", IF(VLOOKUP(M29,'Footnotes list'!$D$9:$E$107,2,FALSE)=0,"",VLOOKUP(M29,'Footnotes list'!$D$9:$E$107,2,FALSE) ) )</f>
        <v/>
      </c>
      <c r="O29" s="189">
        <v>0</v>
      </c>
      <c r="P29" s="84"/>
      <c r="Q29" s="119"/>
      <c r="R29" s="120" t="str">
        <f>IF(TRIM(Q29)="", "", IF(VLOOKUP(Q29,'Footnotes list'!$D$9:$E$107,2,FALSE)=0,"",VLOOKUP(Q29,'Footnotes list'!$D$9:$E$107,2,FALSE) ) )</f>
        <v/>
      </c>
      <c r="S29" s="189">
        <v>0</v>
      </c>
      <c r="T29" s="84"/>
      <c r="U29" s="119"/>
      <c r="V29" s="401" t="str">
        <f>IF(TRIM(U29)="", "", IF(VLOOKUP(U29,'Footnotes list'!$D$9:$E$107,2,FALSE)=0,"",VLOOKUP(U29,'Footnotes list'!$D$9:$E$107,2,FALSE) ) )</f>
        <v/>
      </c>
      <c r="W29" s="468">
        <f t="shared" si="3"/>
        <v>0</v>
      </c>
      <c r="X29" s="405"/>
      <c r="Y29" s="119"/>
      <c r="Z29" s="122" t="str">
        <f>IF(TRIM(Y29)="", "", IF(VLOOKUP(Y29,'Footnotes list'!$D$9:$E$107,2,FALSE)=0,"",VLOOKUP(Y29,'Footnotes list'!$D$9:$E$107,2,FALSE) ) )</f>
        <v/>
      </c>
    </row>
    <row r="30" spans="3:28" s="1" customFormat="1" ht="18" customHeight="1" thickBot="1" x14ac:dyDescent="0.4">
      <c r="C30" s="246" t="s">
        <v>163</v>
      </c>
      <c r="E30"/>
      <c r="F30" s="412" t="s">
        <v>164</v>
      </c>
      <c r="G30" s="486">
        <f>IF(COUNTA(G24:G29)&lt;6,"",SUM(G24:G29))</f>
        <v>2395.5602399999998</v>
      </c>
      <c r="H30" s="85"/>
      <c r="I30" s="123">
        <v>4</v>
      </c>
      <c r="J30" s="124" t="str">
        <f>IF(TRIM(I30)="", "", IF(VLOOKUP(I30,'Footnotes list'!$D$9:$E$107,2,FALSE)=0,"",VLOOKUP(I30,'Footnotes list'!$D$9:$E$107,2,FALSE) ) )</f>
        <v>Data from year 2022</v>
      </c>
      <c r="K30" s="487">
        <f>IFERROR('Table 2 (Conversion matrix)'!J23/1000," ")</f>
        <v>28.291990000000002</v>
      </c>
      <c r="L30" s="85"/>
      <c r="M30" s="123"/>
      <c r="N30" s="124" t="str">
        <f>IF(TRIM(M30)="", "", IF(VLOOKUP(M30,'Footnotes list'!$D$9:$E$107,2,FALSE)=0,"",VLOOKUP(M30,'Footnotes list'!$D$9:$E$107,2,FALSE) ) )</f>
        <v/>
      </c>
      <c r="O30" s="487">
        <f>IFERROR('Table 2 (Conversion matrix)'!S14/1000," ")</f>
        <v>15.819030000000001</v>
      </c>
      <c r="P30" s="85"/>
      <c r="Q30" s="123"/>
      <c r="R30" s="124" t="str">
        <f>IF(TRIM(Q30)="", "", IF(VLOOKUP(Q30,'Footnotes list'!$D$9:$E$107,2,FALSE)=0,"",VLOOKUP(Q30,'Footnotes list'!$D$9:$E$107,2,FALSE) ) )</f>
        <v/>
      </c>
      <c r="S30" s="464">
        <f>IF(COUNTA(S24:S29)&lt;6,"",SUM(S24:S29))</f>
        <v>2407.9921399999998</v>
      </c>
      <c r="T30" s="85"/>
      <c r="U30" s="123"/>
      <c r="V30" s="402" t="str">
        <f>IF(TRIM(U30)="", "", IF(VLOOKUP(U30,'Footnotes list'!$D$9:$E$107,2,FALSE)=0,"",VLOOKUP(U30,'Footnotes list'!$D$9:$E$107,2,FALSE) ) )</f>
        <v/>
      </c>
      <c r="W30" s="469">
        <f>IFERROR(IF(TRIM(CONCATENATE(G30,S30))="","",S30-G30),"")</f>
        <v>12.431900000000041</v>
      </c>
      <c r="X30" s="406"/>
      <c r="Y30" s="123"/>
      <c r="Z30" s="125" t="str">
        <f>IF(TRIM(Y30)="", "", IF(VLOOKUP(Y30,'Footnotes list'!$D$9:$E$107,2,FALSE)=0,"",VLOOKUP(Y30,'Footnotes list'!$D$9:$E$107,2,FALSE) ) )</f>
        <v/>
      </c>
    </row>
    <row r="31" spans="3:28" s="1" customFormat="1" ht="18" customHeight="1" x14ac:dyDescent="0.35">
      <c r="C31" s="246" t="s">
        <v>165</v>
      </c>
      <c r="E31"/>
      <c r="F31" s="414" t="s">
        <v>96</v>
      </c>
      <c r="G31" s="188">
        <v>0</v>
      </c>
      <c r="H31" s="83"/>
      <c r="I31" s="118">
        <v>4</v>
      </c>
      <c r="J31" s="110" t="str">
        <f>IF(TRIM(I31)="", "", IF(VLOOKUP(I31,'Footnotes list'!$D$9:$E$107,2,FALSE)=0,"",VLOOKUP(I31,'Footnotes list'!$D$9:$E$107,2,FALSE) ) )</f>
        <v>Data from year 2022</v>
      </c>
      <c r="K31" s="188">
        <v>0</v>
      </c>
      <c r="L31" s="83"/>
      <c r="M31" s="118"/>
      <c r="N31" s="110" t="str">
        <f>IF(TRIM(M31)="", "", IF(VLOOKUP(M31,'Footnotes list'!$D$9:$E$107,2,FALSE)=0,"",VLOOKUP(M31,'Footnotes list'!$D$9:$E$107,2,FALSE) ) )</f>
        <v/>
      </c>
      <c r="O31" s="188">
        <v>0</v>
      </c>
      <c r="P31" s="83"/>
      <c r="Q31" s="118"/>
      <c r="R31" s="110" t="str">
        <f>IF(TRIM(Q31)="", "", IF(VLOOKUP(Q31,'Footnotes list'!$D$9:$E$107,2,FALSE)=0,"",VLOOKUP(Q31,'Footnotes list'!$D$9:$E$107,2,FALSE) ) )</f>
        <v/>
      </c>
      <c r="S31" s="188">
        <v>0</v>
      </c>
      <c r="T31" s="83"/>
      <c r="U31" s="118"/>
      <c r="V31" s="400" t="str">
        <f>IF(TRIM(U31)="", "", IF(VLOOKUP(U31,'Footnotes list'!$D$9:$E$107,2,FALSE)=0,"",VLOOKUP(U31,'Footnotes list'!$D$9:$E$107,2,FALSE) ) )</f>
        <v/>
      </c>
      <c r="W31" s="468">
        <f t="shared" ref="W31:W33" si="4">IF(COUNTA(G31,S31)&lt;2,"",S31-G31)</f>
        <v>0</v>
      </c>
      <c r="X31" s="404"/>
      <c r="Y31" s="118"/>
      <c r="Z31" s="121" t="str">
        <f>IF(TRIM(Y31)="", "", IF(VLOOKUP(Y31,'Footnotes list'!$D$9:$E$107,2,FALSE)=0,"",VLOOKUP(Y31,'Footnotes list'!$D$9:$E$107,2,FALSE) ) )</f>
        <v/>
      </c>
    </row>
    <row r="32" spans="3:28" ht="18" customHeight="1" x14ac:dyDescent="0.35">
      <c r="C32" s="246" t="s">
        <v>166</v>
      </c>
      <c r="F32" s="411" t="s">
        <v>167</v>
      </c>
      <c r="G32" s="201">
        <v>13.861330000000001</v>
      </c>
      <c r="H32" s="84"/>
      <c r="I32" s="119">
        <v>4</v>
      </c>
      <c r="J32" s="120" t="str">
        <f>IF(TRIM(I32)="", "", IF(VLOOKUP(I32,'Footnotes list'!$D$9:$E$107,2,FALSE)=0,"",VLOOKUP(I32,'Footnotes list'!$D$9:$E$107,2,FALSE) ) )</f>
        <v>Data from year 2022</v>
      </c>
      <c r="K32" s="201">
        <v>1.5806099999999998</v>
      </c>
      <c r="L32" s="84"/>
      <c r="M32" s="119"/>
      <c r="N32" s="120" t="str">
        <f>IF(TRIM(M32)="", "", IF(VLOOKUP(M32,'Footnotes list'!$D$9:$E$107,2,FALSE)=0,"",VLOOKUP(M32,'Footnotes list'!$D$9:$E$107,2,FALSE) ) )</f>
        <v/>
      </c>
      <c r="O32" s="201">
        <v>1.89228</v>
      </c>
      <c r="P32" s="84"/>
      <c r="Q32" s="119"/>
      <c r="R32" s="120" t="str">
        <f>IF(TRIM(Q32)="", "", IF(VLOOKUP(Q32,'Footnotes list'!$D$9:$E$107,2,FALSE)=0,"",VLOOKUP(Q32,'Footnotes list'!$D$9:$E$107,2,FALSE) ) )</f>
        <v/>
      </c>
      <c r="S32" s="201">
        <v>13.549659999999999</v>
      </c>
      <c r="T32" s="84"/>
      <c r="U32" s="119"/>
      <c r="V32" s="401" t="str">
        <f>IF(TRIM(U32)="", "", IF(VLOOKUP(U32,'Footnotes list'!$D$9:$E$107,2,FALSE)=0,"",VLOOKUP(U32,'Footnotes list'!$D$9:$E$107,2,FALSE) ) )</f>
        <v/>
      </c>
      <c r="W32" s="468">
        <f t="shared" si="4"/>
        <v>-0.31167000000000122</v>
      </c>
      <c r="X32" s="405"/>
      <c r="Y32" s="119"/>
      <c r="Z32" s="122" t="str">
        <f>IF(TRIM(Y32)="", "", IF(VLOOKUP(Y32,'Footnotes list'!$D$9:$E$107,2,FALSE)=0,"",VLOOKUP(Y32,'Footnotes list'!$D$9:$E$107,2,FALSE) ) )</f>
        <v/>
      </c>
      <c r="AB32" s="1"/>
    </row>
    <row r="33" spans="3:28" ht="18" customHeight="1" x14ac:dyDescent="0.35">
      <c r="C33" s="246" t="s">
        <v>168</v>
      </c>
      <c r="F33" s="415" t="s">
        <v>169</v>
      </c>
      <c r="G33" s="189">
        <v>0</v>
      </c>
      <c r="H33" s="84"/>
      <c r="I33" s="119">
        <v>4</v>
      </c>
      <c r="J33" s="120" t="str">
        <f>IF(TRIM(I33)="", "", IF(VLOOKUP(I33,'Footnotes list'!$D$9:$E$107,2,FALSE)=0,"",VLOOKUP(I33,'Footnotes list'!$D$9:$E$107,2,FALSE) ) )</f>
        <v>Data from year 2022</v>
      </c>
      <c r="K33" s="189">
        <v>0</v>
      </c>
      <c r="L33" s="84"/>
      <c r="M33" s="119"/>
      <c r="N33" s="120" t="str">
        <f>IF(TRIM(M33)="", "", IF(VLOOKUP(M33,'Footnotes list'!$D$9:$E$107,2,FALSE)=0,"",VLOOKUP(M33,'Footnotes list'!$D$9:$E$107,2,FALSE) ) )</f>
        <v/>
      </c>
      <c r="O33" s="189">
        <v>0</v>
      </c>
      <c r="P33" s="84"/>
      <c r="Q33" s="119"/>
      <c r="R33" s="120" t="str">
        <f>IF(TRIM(Q33)="", "", IF(VLOOKUP(Q33,'Footnotes list'!$D$9:$E$107,2,FALSE)=0,"",VLOOKUP(Q33,'Footnotes list'!$D$9:$E$107,2,FALSE) ) )</f>
        <v/>
      </c>
      <c r="S33" s="189">
        <v>0</v>
      </c>
      <c r="T33" s="84"/>
      <c r="U33" s="119"/>
      <c r="V33" s="401" t="str">
        <f>IF(TRIM(U33)="", "", IF(VLOOKUP(U33,'Footnotes list'!$D$9:$E$107,2,FALSE)=0,"",VLOOKUP(U33,'Footnotes list'!$D$9:$E$107,2,FALSE) ) )</f>
        <v/>
      </c>
      <c r="W33" s="468">
        <f t="shared" si="4"/>
        <v>0</v>
      </c>
      <c r="X33" s="405"/>
      <c r="Y33" s="119"/>
      <c r="Z33" s="122" t="str">
        <f>IF(TRIM(Y33)="", "", IF(VLOOKUP(Y33,'Footnotes list'!$D$9:$E$107,2,FALSE)=0,"",VLOOKUP(Y33,'Footnotes list'!$D$9:$E$107,2,FALSE) ) )</f>
        <v/>
      </c>
      <c r="AB33" s="1"/>
    </row>
    <row r="34" spans="3:28" ht="18" customHeight="1" thickBot="1" x14ac:dyDescent="0.4">
      <c r="C34" s="246" t="s">
        <v>170</v>
      </c>
      <c r="F34" s="412" t="s">
        <v>171</v>
      </c>
      <c r="G34" s="465">
        <f>IF(COUNTA(G31:G33)&lt;3,"",SUM(G31:G33))</f>
        <v>13.861330000000001</v>
      </c>
      <c r="H34" s="85"/>
      <c r="I34" s="123">
        <v>4</v>
      </c>
      <c r="J34" s="124" t="str">
        <f>IF(TRIM(I34)="", "", IF(VLOOKUP(I34,'Footnotes list'!$D$9:$E$107,2,FALSE)=0,"",VLOOKUP(I34,'Footnotes list'!$D$9:$E$107,2,FALSE) ) )</f>
        <v>Data from year 2022</v>
      </c>
      <c r="K34" s="487">
        <f>IFERROR('Table 2 (Conversion matrix)'!K23/1000," ")</f>
        <v>1.5502000000000002</v>
      </c>
      <c r="L34" s="85"/>
      <c r="M34" s="123"/>
      <c r="N34" s="124" t="str">
        <f>IF(TRIM(M34)="", "", IF(VLOOKUP(M34,'Footnotes list'!$D$9:$E$107,2,FALSE)=0,"",VLOOKUP(M34,'Footnotes list'!$D$9:$E$107,2,FALSE) ) )</f>
        <v/>
      </c>
      <c r="O34" s="487">
        <f>IFERROR('Table 2 (Conversion matrix)'!S15/1000," ")</f>
        <v>1.8575299999999999</v>
      </c>
      <c r="P34" s="85"/>
      <c r="Q34" s="123"/>
      <c r="R34" s="124" t="str">
        <f>IF(TRIM(Q34)="", "", IF(VLOOKUP(Q34,'Footnotes list'!$D$9:$E$107,2,FALSE)=0,"",VLOOKUP(Q34,'Footnotes list'!$D$9:$E$107,2,FALSE) ) )</f>
        <v/>
      </c>
      <c r="S34" s="464">
        <f>IF(COUNTA(S31:S33)&lt;3,"",SUM(S31:S33))</f>
        <v>13.549659999999999</v>
      </c>
      <c r="T34" s="85"/>
      <c r="U34" s="123"/>
      <c r="V34" s="402" t="str">
        <f>IF(TRIM(U34)="", "", IF(VLOOKUP(U34,'Footnotes list'!$D$9:$E$107,2,FALSE)=0,"",VLOOKUP(U34,'Footnotes list'!$D$9:$E$107,2,FALSE) ) )</f>
        <v/>
      </c>
      <c r="W34" s="469">
        <f>IFERROR(IF(TRIM(CONCATENATE(G34,S34))="","",S34-G34),"")</f>
        <v>-0.31167000000000122</v>
      </c>
      <c r="X34" s="406"/>
      <c r="Y34" s="123"/>
      <c r="Z34" s="125" t="str">
        <f>IF(TRIM(Y34)="", "", IF(VLOOKUP(Y34,'Footnotes list'!$D$9:$E$107,2,FALSE)=0,"",VLOOKUP(Y34,'Footnotes list'!$D$9:$E$107,2,FALSE) ) )</f>
        <v/>
      </c>
      <c r="AB34" s="1"/>
    </row>
    <row r="35" spans="3:28" ht="18" customHeight="1" x14ac:dyDescent="0.35">
      <c r="C35" s="246" t="s">
        <v>172</v>
      </c>
      <c r="F35" s="414" t="s">
        <v>173</v>
      </c>
      <c r="G35" s="188">
        <v>6.5140000000000003E-2</v>
      </c>
      <c r="H35" s="83"/>
      <c r="I35" s="118">
        <v>4</v>
      </c>
      <c r="J35" s="110" t="str">
        <f>IF(TRIM(I35)="", "", IF(VLOOKUP(I35,'Footnotes list'!$D$9:$E$107,2,FALSE)=0,"",VLOOKUP(I35,'Footnotes list'!$D$9:$E$107,2,FALSE) ) )</f>
        <v>Data from year 2022</v>
      </c>
      <c r="K35" s="188">
        <v>4.2999999999999999E-4</v>
      </c>
      <c r="L35" s="83"/>
      <c r="M35" s="118"/>
      <c r="N35" s="110" t="str">
        <f>IF(TRIM(M35)="", "", IF(VLOOKUP(M35,'Footnotes list'!$D$9:$E$107,2,FALSE)=0,"",VLOOKUP(M35,'Footnotes list'!$D$9:$E$107,2,FALSE) ) )</f>
        <v/>
      </c>
      <c r="O35" s="188">
        <v>3.4000000000000002E-4</v>
      </c>
      <c r="P35" s="83"/>
      <c r="Q35" s="118"/>
      <c r="R35" s="110" t="str">
        <f>IF(TRIM(Q35)="", "", IF(VLOOKUP(Q35,'Footnotes list'!$D$9:$E$107,2,FALSE)=0,"",VLOOKUP(Q35,'Footnotes list'!$D$9:$E$107,2,FALSE) ) )</f>
        <v/>
      </c>
      <c r="S35" s="188">
        <v>6.523000000000001E-2</v>
      </c>
      <c r="T35" s="83"/>
      <c r="U35" s="118"/>
      <c r="V35" s="400" t="str">
        <f>IF(TRIM(U35)="", "", IF(VLOOKUP(U35,'Footnotes list'!$D$9:$E$107,2,FALSE)=0,"",VLOOKUP(U35,'Footnotes list'!$D$9:$E$107,2,FALSE) ) )</f>
        <v/>
      </c>
      <c r="W35" s="468">
        <f t="shared" ref="W35:W37" si="5">IF(COUNTA(G35,S35)&lt;2,"",S35-G35)</f>
        <v>9.0000000000006741E-5</v>
      </c>
      <c r="X35" s="404"/>
      <c r="Y35" s="118"/>
      <c r="Z35" s="121" t="str">
        <f>IF(TRIM(Y35)="", "", IF(VLOOKUP(Y35,'Footnotes list'!$D$9:$E$107,2,FALSE)=0,"",VLOOKUP(Y35,'Footnotes list'!$D$9:$E$107,2,FALSE) ) )</f>
        <v/>
      </c>
      <c r="AB35" s="1"/>
    </row>
    <row r="36" spans="3:28" ht="27.75" customHeight="1" x14ac:dyDescent="0.35">
      <c r="C36" s="246" t="s">
        <v>174</v>
      </c>
      <c r="F36" s="416" t="s">
        <v>175</v>
      </c>
      <c r="G36" s="201">
        <v>3.1220300000000001</v>
      </c>
      <c r="H36" s="84"/>
      <c r="I36" s="119">
        <v>4</v>
      </c>
      <c r="J36" s="120" t="str">
        <f>IF(TRIM(I36)="", "", IF(VLOOKUP(I36,'Footnotes list'!$D$9:$E$107,2,FALSE)=0,"",VLOOKUP(I36,'Footnotes list'!$D$9:$E$107,2,FALSE) ) )</f>
        <v>Data from year 2022</v>
      </c>
      <c r="K36" s="201">
        <v>0.32662000000000002</v>
      </c>
      <c r="L36" s="84"/>
      <c r="M36" s="119"/>
      <c r="N36" s="120" t="str">
        <f>IF(TRIM(M36)="", "", IF(VLOOKUP(M36,'Footnotes list'!$D$9:$E$107,2,FALSE)=0,"",VLOOKUP(M36,'Footnotes list'!$D$9:$E$107,2,FALSE) ) )</f>
        <v/>
      </c>
      <c r="O36" s="201">
        <v>0.23466999999999999</v>
      </c>
      <c r="P36" s="84"/>
      <c r="Q36" s="119"/>
      <c r="R36" s="120" t="str">
        <f>IF(TRIM(Q36)="", "", IF(VLOOKUP(Q36,'Footnotes list'!$D$9:$E$107,2,FALSE)=0,"",VLOOKUP(Q36,'Footnotes list'!$D$9:$E$107,2,FALSE) ) )</f>
        <v/>
      </c>
      <c r="S36" s="201">
        <v>3.2139799999999998</v>
      </c>
      <c r="T36" s="84"/>
      <c r="U36" s="119"/>
      <c r="V36" s="401" t="str">
        <f>IF(TRIM(U36)="", "", IF(VLOOKUP(U36,'Footnotes list'!$D$9:$E$107,2,FALSE)=0,"",VLOOKUP(U36,'Footnotes list'!$D$9:$E$107,2,FALSE) ) )</f>
        <v/>
      </c>
      <c r="W36" s="468">
        <f t="shared" si="5"/>
        <v>9.1949999999999754E-2</v>
      </c>
      <c r="X36" s="405"/>
      <c r="Y36" s="119"/>
      <c r="Z36" s="122" t="str">
        <f>IF(TRIM(Y36)="", "", IF(VLOOKUP(Y36,'Footnotes list'!$D$9:$E$107,2,FALSE)=0,"",VLOOKUP(Y36,'Footnotes list'!$D$9:$E$107,2,FALSE) ) )</f>
        <v/>
      </c>
    </row>
    <row r="37" spans="3:28" ht="18" customHeight="1" x14ac:dyDescent="0.35">
      <c r="C37" s="246" t="s">
        <v>176</v>
      </c>
      <c r="F37" s="411" t="s">
        <v>177</v>
      </c>
      <c r="G37" s="189">
        <v>0</v>
      </c>
      <c r="H37" s="84"/>
      <c r="I37" s="119">
        <v>4</v>
      </c>
      <c r="J37" s="120" t="str">
        <f>IF(TRIM(I37)="", "", IF(VLOOKUP(I37,'Footnotes list'!$D$9:$E$107,2,FALSE)=0,"",VLOOKUP(I37,'Footnotes list'!$D$9:$E$107,2,FALSE) ) )</f>
        <v>Data from year 2022</v>
      </c>
      <c r="K37" s="189">
        <v>0</v>
      </c>
      <c r="L37" s="84"/>
      <c r="M37" s="119"/>
      <c r="N37" s="120" t="str">
        <f>IF(TRIM(M37)="", "", IF(VLOOKUP(M37,'Footnotes list'!$D$9:$E$107,2,FALSE)=0,"",VLOOKUP(M37,'Footnotes list'!$D$9:$E$107,2,FALSE) ) )</f>
        <v/>
      </c>
      <c r="O37" s="189">
        <v>0</v>
      </c>
      <c r="P37" s="84"/>
      <c r="Q37" s="119"/>
      <c r="R37" s="120" t="str">
        <f>IF(TRIM(Q37)="", "", IF(VLOOKUP(Q37,'Footnotes list'!$D$9:$E$107,2,FALSE)=0,"",VLOOKUP(Q37,'Footnotes list'!$D$9:$E$107,2,FALSE) ) )</f>
        <v/>
      </c>
      <c r="S37" s="189">
        <v>0</v>
      </c>
      <c r="T37" s="84"/>
      <c r="U37" s="119"/>
      <c r="V37" s="401" t="str">
        <f>IF(TRIM(U37)="", "", IF(VLOOKUP(U37,'Footnotes list'!$D$9:$E$107,2,FALSE)=0,"",VLOOKUP(U37,'Footnotes list'!$D$9:$E$107,2,FALSE) ) )</f>
        <v/>
      </c>
      <c r="W37" s="468">
        <f t="shared" si="5"/>
        <v>0</v>
      </c>
      <c r="X37" s="405"/>
      <c r="Y37" s="119"/>
      <c r="Z37" s="122" t="str">
        <f>IF(TRIM(Y37)="", "", IF(VLOOKUP(Y37,'Footnotes list'!$D$9:$E$107,2,FALSE)=0,"",VLOOKUP(Y37,'Footnotes list'!$D$9:$E$107,2,FALSE) ) )</f>
        <v/>
      </c>
    </row>
    <row r="38" spans="3:28" ht="18" customHeight="1" thickBot="1" x14ac:dyDescent="0.4">
      <c r="C38" s="246" t="s">
        <v>178</v>
      </c>
      <c r="F38" s="412" t="s">
        <v>179</v>
      </c>
      <c r="G38" s="486">
        <f>IF(COUNTA(G35:G37)&lt;3,"",SUM(G35:G37))</f>
        <v>3.1871700000000001</v>
      </c>
      <c r="H38" s="85"/>
      <c r="I38" s="123">
        <v>4</v>
      </c>
      <c r="J38" s="124" t="str">
        <f>IF(TRIM(I38)="", "", IF(VLOOKUP(I38,'Footnotes list'!$D$9:$E$107,2,FALSE)=0,"",VLOOKUP(I38,'Footnotes list'!$D$9:$E$107,2,FALSE) ) )</f>
        <v>Data from year 2022</v>
      </c>
      <c r="K38" s="487">
        <f>IFERROR('Table 2 (Conversion matrix)'!L23/1000," ")</f>
        <v>0.28701000000000004</v>
      </c>
      <c r="L38" s="85"/>
      <c r="M38" s="123"/>
      <c r="N38" s="124" t="str">
        <f>IF(TRIM(M38)="", "", IF(VLOOKUP(M38,'Footnotes list'!$D$9:$E$107,2,FALSE)=0,"",VLOOKUP(M38,'Footnotes list'!$D$9:$E$107,2,FALSE) ) )</f>
        <v/>
      </c>
      <c r="O38" s="487">
        <f>IFERROR('Table 2 (Conversion matrix)'!S16/1000," ")</f>
        <v>0.18325000000000002</v>
      </c>
      <c r="P38" s="85"/>
      <c r="Q38" s="123"/>
      <c r="R38" s="124" t="str">
        <f>IF(TRIM(Q38)="", "", IF(VLOOKUP(Q38,'Footnotes list'!$D$9:$E$107,2,FALSE)=0,"",VLOOKUP(Q38,'Footnotes list'!$D$9:$E$107,2,FALSE) ) )</f>
        <v/>
      </c>
      <c r="S38" s="464">
        <f>IF(COUNTA(S35:S37)&lt;3,"",SUM(S35:S37))</f>
        <v>3.27921</v>
      </c>
      <c r="T38" s="85"/>
      <c r="U38" s="123"/>
      <c r="V38" s="402" t="str">
        <f>IF(TRIM(U38)="", "", IF(VLOOKUP(U38,'Footnotes list'!$D$9:$E$107,2,FALSE)=0,"",VLOOKUP(U38,'Footnotes list'!$D$9:$E$107,2,FALSE) ) )</f>
        <v/>
      </c>
      <c r="W38" s="469">
        <f>IFERROR(IF(TRIM(CONCATENATE(G38,S38))="","",S38-G38),"")</f>
        <v>9.20399999999999E-2</v>
      </c>
      <c r="X38" s="406"/>
      <c r="Y38" s="123"/>
      <c r="Z38" s="125" t="str">
        <f>IF(TRIM(Y38)="", "", IF(VLOOKUP(Y38,'Footnotes list'!$D$9:$E$107,2,FALSE)=0,"",VLOOKUP(Y38,'Footnotes list'!$D$9:$E$107,2,FALSE) ) )</f>
        <v/>
      </c>
    </row>
    <row r="39" spans="3:28" ht="18" customHeight="1" x14ac:dyDescent="0.35">
      <c r="C39" s="246" t="s">
        <v>180</v>
      </c>
      <c r="F39" s="409" t="s">
        <v>181</v>
      </c>
      <c r="G39" s="188">
        <v>50.299250000000001</v>
      </c>
      <c r="H39" s="83"/>
      <c r="I39" s="118">
        <v>4</v>
      </c>
      <c r="J39" s="110" t="str">
        <f>IF(TRIM(I39)="", "", IF(VLOOKUP(I39,'Footnotes list'!$D$9:$E$107,2,FALSE)=0,"",VLOOKUP(I39,'Footnotes list'!$D$9:$E$107,2,FALSE) ) )</f>
        <v>Data from year 2022</v>
      </c>
      <c r="K39" s="188">
        <v>2.3055599999999998</v>
      </c>
      <c r="L39" s="83"/>
      <c r="M39" s="118"/>
      <c r="N39" s="110" t="str">
        <f>IF(TRIM(M39)="", "", IF(VLOOKUP(M39,'Footnotes list'!$D$9:$E$107,2,FALSE)=0,"",VLOOKUP(M39,'Footnotes list'!$D$9:$E$107,2,FALSE) ) )</f>
        <v/>
      </c>
      <c r="O39" s="188">
        <v>3.7898899999999998</v>
      </c>
      <c r="P39" s="83"/>
      <c r="Q39" s="118"/>
      <c r="R39" s="110" t="str">
        <f>IF(TRIM(Q39)="", "", IF(VLOOKUP(Q39,'Footnotes list'!$D$9:$E$107,2,FALSE)=0,"",VLOOKUP(Q39,'Footnotes list'!$D$9:$E$107,2,FALSE) ) )</f>
        <v/>
      </c>
      <c r="S39" s="188">
        <v>48.814920000000001</v>
      </c>
      <c r="T39" s="83"/>
      <c r="U39" s="118"/>
      <c r="V39" s="400" t="str">
        <f>IF(TRIM(U39)="", "", IF(VLOOKUP(U39,'Footnotes list'!$D$9:$E$107,2,FALSE)=0,"",VLOOKUP(U39,'Footnotes list'!$D$9:$E$107,2,FALSE) ) )</f>
        <v/>
      </c>
      <c r="W39" s="468">
        <f t="shared" ref="W39:W40" si="6">IF(COUNTA(G39,S39)&lt;2,"",S39-G39)</f>
        <v>-1.4843299999999999</v>
      </c>
      <c r="X39" s="404"/>
      <c r="Y39" s="118"/>
      <c r="Z39" s="121" t="str">
        <f>IF(TRIM(Y39)="", "", IF(VLOOKUP(Y39,'Footnotes list'!$D$9:$E$107,2,FALSE)=0,"",VLOOKUP(Y39,'Footnotes list'!$D$9:$E$107,2,FALSE) ) )</f>
        <v/>
      </c>
    </row>
    <row r="40" spans="3:28" ht="18" customHeight="1" x14ac:dyDescent="0.35">
      <c r="C40" s="246" t="s">
        <v>182</v>
      </c>
      <c r="F40" s="410" t="s">
        <v>183</v>
      </c>
      <c r="G40" s="201">
        <v>226.41111999999998</v>
      </c>
      <c r="H40" s="84"/>
      <c r="I40" s="119">
        <v>4</v>
      </c>
      <c r="J40" s="120" t="str">
        <f>IF(TRIM(I40)="", "", IF(VLOOKUP(I40,'Footnotes list'!$D$9:$E$107,2,FALSE)=0,"",VLOOKUP(I40,'Footnotes list'!$D$9:$E$107,2,FALSE) ) )</f>
        <v>Data from year 2022</v>
      </c>
      <c r="K40" s="201">
        <v>2.5668600000000001</v>
      </c>
      <c r="L40" s="84"/>
      <c r="M40" s="119"/>
      <c r="N40" s="120" t="str">
        <f>IF(TRIM(M40)="", "", IF(VLOOKUP(M40,'Footnotes list'!$D$9:$E$107,2,FALSE)=0,"",VLOOKUP(M40,'Footnotes list'!$D$9:$E$107,2,FALSE) ) )</f>
        <v/>
      </c>
      <c r="O40" s="201">
        <v>2.65333</v>
      </c>
      <c r="P40" s="84"/>
      <c r="Q40" s="119"/>
      <c r="R40" s="120" t="str">
        <f>IF(TRIM(Q40)="", "", IF(VLOOKUP(Q40,'Footnotes list'!$D$9:$E$107,2,FALSE)=0,"",VLOOKUP(Q40,'Footnotes list'!$D$9:$E$107,2,FALSE) ) )</f>
        <v/>
      </c>
      <c r="S40" s="201">
        <v>226.32464999999999</v>
      </c>
      <c r="T40" s="84"/>
      <c r="U40" s="119"/>
      <c r="V40" s="401" t="str">
        <f>IF(TRIM(U40)="", "", IF(VLOOKUP(U40,'Footnotes list'!$D$9:$E$107,2,FALSE)=0,"",VLOOKUP(U40,'Footnotes list'!$D$9:$E$107,2,FALSE) ) )</f>
        <v/>
      </c>
      <c r="W40" s="468">
        <f t="shared" si="6"/>
        <v>-8.6469999999991387E-2</v>
      </c>
      <c r="X40" s="405"/>
      <c r="Y40" s="119"/>
      <c r="Z40" s="122" t="str">
        <f>IF(TRIM(Y40)="", "", IF(VLOOKUP(Y40,'Footnotes list'!$D$9:$E$107,2,FALSE)=0,"",VLOOKUP(Y40,'Footnotes list'!$D$9:$E$107,2,FALSE) ) )</f>
        <v/>
      </c>
    </row>
    <row r="41" spans="3:28" ht="18" customHeight="1" thickBot="1" x14ac:dyDescent="0.4">
      <c r="C41" s="246" t="s">
        <v>184</v>
      </c>
      <c r="F41" s="412" t="s">
        <v>185</v>
      </c>
      <c r="G41" s="486">
        <f>IF(COUNTA(G39:G40)&lt;2,"",SUM(G39,G40))</f>
        <v>276.71037000000001</v>
      </c>
      <c r="H41" s="85"/>
      <c r="I41" s="123">
        <v>4</v>
      </c>
      <c r="J41" s="124" t="str">
        <f>IF(TRIM(I41)="", "", IF(VLOOKUP(I41,'Footnotes list'!$D$9:$E$107,2,FALSE)=0,"",VLOOKUP(I41,'Footnotes list'!$D$9:$E$107,2,FALSE) ) )</f>
        <v>Data from year 2022</v>
      </c>
      <c r="K41" s="487">
        <f>IFERROR('Table 2 (Conversion matrix)'!M23/1000," ")</f>
        <v>3.6096699999999999</v>
      </c>
      <c r="L41" s="85"/>
      <c r="M41" s="123"/>
      <c r="N41" s="124" t="str">
        <f>IF(TRIM(M41)="", "", IF(VLOOKUP(M41,'Footnotes list'!$D$9:$E$107,2,FALSE)=0,"",VLOOKUP(M41,'Footnotes list'!$D$9:$E$107,2,FALSE) ) )</f>
        <v/>
      </c>
      <c r="O41" s="487">
        <f>IFERROR('Table 2 (Conversion matrix)'!S17/1000," ")</f>
        <v>5.2099000000000002</v>
      </c>
      <c r="P41" s="85"/>
      <c r="Q41" s="123"/>
      <c r="R41" s="124" t="str">
        <f>IF(TRIM(Q41)="", "", IF(VLOOKUP(Q41,'Footnotes list'!$D$9:$E$107,2,FALSE)=0,"",VLOOKUP(Q41,'Footnotes list'!$D$9:$E$107,2,FALSE) ) )</f>
        <v/>
      </c>
      <c r="S41" s="464">
        <f>IF(COUNTA(S39:S40)&lt;2,"",SUM(S39,S40))</f>
        <v>275.13956999999999</v>
      </c>
      <c r="T41" s="85"/>
      <c r="U41" s="123"/>
      <c r="V41" s="402" t="str">
        <f>IF(TRIM(U41)="", "", IF(VLOOKUP(U41,'Footnotes list'!$D$9:$E$107,2,FALSE)=0,"",VLOOKUP(U41,'Footnotes list'!$D$9:$E$107,2,FALSE) ) )</f>
        <v/>
      </c>
      <c r="W41" s="469">
        <f>IFERROR(IF(TRIM(CONCATENATE(G41,S41))="","",S41-G41),"")</f>
        <v>-1.5708000000000197</v>
      </c>
      <c r="X41" s="406"/>
      <c r="Y41" s="123"/>
      <c r="Z41" s="125" t="str">
        <f>IF(TRIM(Y41)="", "", IF(VLOOKUP(Y41,'Footnotes list'!$D$9:$E$107,2,FALSE)=0,"",VLOOKUP(Y41,'Footnotes list'!$D$9:$E$107,2,FALSE) ) )</f>
        <v/>
      </c>
    </row>
    <row r="42" spans="3:28" ht="18" customHeight="1" x14ac:dyDescent="0.35">
      <c r="C42" s="246" t="s">
        <v>186</v>
      </c>
      <c r="F42" s="414" t="s">
        <v>187</v>
      </c>
      <c r="G42" s="188">
        <v>10.83991</v>
      </c>
      <c r="H42" s="83"/>
      <c r="I42" s="118">
        <v>4</v>
      </c>
      <c r="J42" s="110" t="str">
        <f>IF(TRIM(I42)="", "", IF(VLOOKUP(I42,'Footnotes list'!$D$9:$E$107,2,FALSE)=0,"",VLOOKUP(I42,'Footnotes list'!$D$9:$E$107,2,FALSE) ) )</f>
        <v>Data from year 2022</v>
      </c>
      <c r="K42" s="188">
        <v>0.29361999999999999</v>
      </c>
      <c r="L42" s="83"/>
      <c r="M42" s="118"/>
      <c r="N42" s="110" t="str">
        <f>IF(TRIM(M42)="", "", IF(VLOOKUP(M42,'Footnotes list'!$D$9:$E$107,2,FALSE)=0,"",VLOOKUP(M42,'Footnotes list'!$D$9:$E$107,2,FALSE) ) )</f>
        <v/>
      </c>
      <c r="O42" s="188">
        <v>0.2364</v>
      </c>
      <c r="P42" s="83"/>
      <c r="Q42" s="118"/>
      <c r="R42" s="110" t="str">
        <f>IF(TRIM(Q42)="", "", IF(VLOOKUP(Q42,'Footnotes list'!$D$9:$E$107,2,FALSE)=0,"",VLOOKUP(Q42,'Footnotes list'!$D$9:$E$107,2,FALSE) ) )</f>
        <v/>
      </c>
      <c r="S42" s="188">
        <v>10.897129999999999</v>
      </c>
      <c r="T42" s="83"/>
      <c r="U42" s="118"/>
      <c r="V42" s="400" t="str">
        <f>IF(TRIM(U42)="", "", IF(VLOOKUP(U42,'Footnotes list'!$D$9:$E$107,2,FALSE)=0,"",VLOOKUP(U42,'Footnotes list'!$D$9:$E$107,2,FALSE) ) )</f>
        <v/>
      </c>
      <c r="W42" s="468">
        <f t="shared" ref="W42:W43" si="7">IF(COUNTA(G42,S42)&lt;2,"",S42-G42)</f>
        <v>5.721999999999916E-2</v>
      </c>
      <c r="X42" s="404"/>
      <c r="Y42" s="118"/>
      <c r="Z42" s="121" t="str">
        <f>IF(TRIM(Y42)="", "", IF(VLOOKUP(Y42,'Footnotes list'!$D$9:$E$107,2,FALSE)=0,"",VLOOKUP(Y42,'Footnotes list'!$D$9:$E$107,2,FALSE) ) )</f>
        <v/>
      </c>
    </row>
    <row r="43" spans="3:28" ht="18" customHeight="1" x14ac:dyDescent="0.35">
      <c r="C43" s="246" t="s">
        <v>188</v>
      </c>
      <c r="F43" s="411" t="s">
        <v>189</v>
      </c>
      <c r="G43" s="201">
        <v>17.896750000000001</v>
      </c>
      <c r="H43" s="84"/>
      <c r="I43" s="119">
        <v>4</v>
      </c>
      <c r="J43" s="120" t="str">
        <f>IF(TRIM(I43)="", "", IF(VLOOKUP(I43,'Footnotes list'!$D$9:$E$107,2,FALSE)=0,"",VLOOKUP(I43,'Footnotes list'!$D$9:$E$107,2,FALSE) ) )</f>
        <v>Data from year 2022</v>
      </c>
      <c r="K43" s="201">
        <v>1.98966</v>
      </c>
      <c r="L43" s="84"/>
      <c r="M43" s="119"/>
      <c r="N43" s="120" t="str">
        <f>IF(TRIM(M43)="", "", IF(VLOOKUP(M43,'Footnotes list'!$D$9:$E$107,2,FALSE)=0,"",VLOOKUP(M43,'Footnotes list'!$D$9:$E$107,2,FALSE) ) )</f>
        <v/>
      </c>
      <c r="O43" s="201">
        <v>1.9539200000000001</v>
      </c>
      <c r="P43" s="84"/>
      <c r="Q43" s="119"/>
      <c r="R43" s="120" t="str">
        <f>IF(TRIM(Q43)="", "", IF(VLOOKUP(Q43,'Footnotes list'!$D$9:$E$107,2,FALSE)=0,"",VLOOKUP(Q43,'Footnotes list'!$D$9:$E$107,2,FALSE) ) )</f>
        <v/>
      </c>
      <c r="S43" s="201">
        <v>17.932490000000001</v>
      </c>
      <c r="T43" s="84"/>
      <c r="U43" s="119"/>
      <c r="V43" s="401" t="str">
        <f>IF(TRIM(U43)="", "", IF(VLOOKUP(U43,'Footnotes list'!$D$9:$E$107,2,FALSE)=0,"",VLOOKUP(U43,'Footnotes list'!$D$9:$E$107,2,FALSE) ) )</f>
        <v/>
      </c>
      <c r="W43" s="468">
        <f t="shared" si="7"/>
        <v>3.5740000000000549E-2</v>
      </c>
      <c r="X43" s="405"/>
      <c r="Y43" s="119"/>
      <c r="Z43" s="122" t="str">
        <f>IF(TRIM(Y43)="", "", IF(VLOOKUP(Y43,'Footnotes list'!$D$9:$E$107,2,FALSE)=0,"",VLOOKUP(Y43,'Footnotes list'!$D$9:$E$107,2,FALSE) ) )</f>
        <v/>
      </c>
    </row>
    <row r="44" spans="3:28" ht="18" customHeight="1" thickBot="1" x14ac:dyDescent="0.4">
      <c r="C44" s="246" t="s">
        <v>190</v>
      </c>
      <c r="F44" s="412" t="s">
        <v>191</v>
      </c>
      <c r="G44" s="486">
        <f>IF(COUNTA(G42:G43)&lt;2,"",SUM(G42,G43))</f>
        <v>28.736660000000001</v>
      </c>
      <c r="H44" s="85"/>
      <c r="I44" s="123">
        <v>4</v>
      </c>
      <c r="J44" s="124" t="str">
        <f>IF(TRIM(I44)="", "", IF(VLOOKUP(I44,'Footnotes list'!$D$9:$E$107,2,FALSE)=0,"",VLOOKUP(I44,'Footnotes list'!$D$9:$E$107,2,FALSE) ) )</f>
        <v>Data from year 2022</v>
      </c>
      <c r="K44" s="487">
        <f>IFERROR('Table 2 (Conversion matrix)'!N23/1000," ")</f>
        <v>2.0641600000000002</v>
      </c>
      <c r="L44" s="85"/>
      <c r="M44" s="123"/>
      <c r="N44" s="124" t="str">
        <f>IF(TRIM(M44)="", "", IF(VLOOKUP(M44,'Footnotes list'!$D$9:$E$107,2,FALSE)=0,"",VLOOKUP(M44,'Footnotes list'!$D$9:$E$107,2,FALSE) ) )</f>
        <v/>
      </c>
      <c r="O44" s="487">
        <f>IFERROR('Table 2 (Conversion matrix)'!S18/1000," ")</f>
        <v>2.01831</v>
      </c>
      <c r="P44" s="85"/>
      <c r="Q44" s="123"/>
      <c r="R44" s="124" t="str">
        <f>IF(TRIM(Q44)="", "", IF(VLOOKUP(Q44,'Footnotes list'!$D$9:$E$107,2,FALSE)=0,"",VLOOKUP(Q44,'Footnotes list'!$D$9:$E$107,2,FALSE) ) )</f>
        <v/>
      </c>
      <c r="S44" s="464">
        <f>IF(COUNTA(S42:S43)&lt;2,"",SUM(S42,S43))</f>
        <v>28.829619999999998</v>
      </c>
      <c r="T44" s="85"/>
      <c r="U44" s="123"/>
      <c r="V44" s="402" t="str">
        <f>IF(TRIM(U44)="", "", IF(VLOOKUP(U44,'Footnotes list'!$D$9:$E$107,2,FALSE)=0,"",VLOOKUP(U44,'Footnotes list'!$D$9:$E$107,2,FALSE) ) )</f>
        <v/>
      </c>
      <c r="W44" s="469">
        <f>IFERROR(IF(TRIM(CONCATENATE(G44,S44))="","",S44-G44),"")</f>
        <v>9.2959999999997933E-2</v>
      </c>
      <c r="X44" s="406"/>
      <c r="Y44" s="123"/>
      <c r="Z44" s="125" t="str">
        <f>IF(TRIM(Y44)="", "", IF(VLOOKUP(Y44,'Footnotes list'!$D$9:$E$107,2,FALSE)=0,"",VLOOKUP(Y44,'Footnotes list'!$D$9:$E$107,2,FALSE) ) )</f>
        <v/>
      </c>
    </row>
    <row r="45" spans="3:28" ht="18" customHeight="1" x14ac:dyDescent="0.35">
      <c r="C45" s="246" t="s">
        <v>192</v>
      </c>
      <c r="F45" s="414" t="s">
        <v>193</v>
      </c>
      <c r="G45" s="188">
        <v>207.94497000000001</v>
      </c>
      <c r="H45" s="83"/>
      <c r="I45" s="118">
        <v>4</v>
      </c>
      <c r="J45" s="110" t="str">
        <f>IF(TRIM(I45)="", "", IF(VLOOKUP(I45,'Footnotes list'!$D$9:$E$107,2,FALSE)=0,"",VLOOKUP(I45,'Footnotes list'!$D$9:$E$107,2,FALSE) ) )</f>
        <v>Data from year 2022</v>
      </c>
      <c r="K45" s="188">
        <v>0.70261000000000007</v>
      </c>
      <c r="L45" s="83"/>
      <c r="M45" s="118"/>
      <c r="N45" s="110" t="str">
        <f>IF(TRIM(M45)="", "", IF(VLOOKUP(M45,'Footnotes list'!$D$9:$E$107,2,FALSE)=0,"",VLOOKUP(M45,'Footnotes list'!$D$9:$E$107,2,FALSE) ) )</f>
        <v/>
      </c>
      <c r="O45" s="188">
        <v>0.66573000000000004</v>
      </c>
      <c r="P45" s="83"/>
      <c r="Q45" s="118"/>
      <c r="R45" s="110" t="str">
        <f>IF(TRIM(Q45)="", "", IF(VLOOKUP(Q45,'Footnotes list'!$D$9:$E$107,2,FALSE)=0,"",VLOOKUP(Q45,'Footnotes list'!$D$9:$E$107,2,FALSE) ) )</f>
        <v/>
      </c>
      <c r="S45" s="188">
        <v>207.98185000000001</v>
      </c>
      <c r="T45" s="83"/>
      <c r="U45" s="118"/>
      <c r="V45" s="400" t="str">
        <f>IF(TRIM(U45)="", "", IF(VLOOKUP(U45,'Footnotes list'!$D$9:$E$107,2,FALSE)=0,"",VLOOKUP(U45,'Footnotes list'!$D$9:$E$107,2,FALSE) ) )</f>
        <v/>
      </c>
      <c r="W45" s="468">
        <f t="shared" ref="W45:W47" si="8">IF(COUNTA(G45,S45)&lt;2,"",S45-G45)</f>
        <v>3.6879999999996471E-2</v>
      </c>
      <c r="X45" s="404"/>
      <c r="Y45" s="118"/>
      <c r="Z45" s="121" t="str">
        <f>IF(TRIM(Y45)="", "", IF(VLOOKUP(Y45,'Footnotes list'!$D$9:$E$107,2,FALSE)=0,"",VLOOKUP(Y45,'Footnotes list'!$D$9:$E$107,2,FALSE) ) )</f>
        <v/>
      </c>
    </row>
    <row r="46" spans="3:28" ht="18" customHeight="1" x14ac:dyDescent="0.35">
      <c r="C46" s="246" t="s">
        <v>194</v>
      </c>
      <c r="F46" s="411" t="s">
        <v>100</v>
      </c>
      <c r="G46" s="201">
        <v>7.1193</v>
      </c>
      <c r="H46" s="84"/>
      <c r="I46" s="119">
        <v>4</v>
      </c>
      <c r="J46" s="120" t="str">
        <f>IF(TRIM(I46)="", "", IF(VLOOKUP(I46,'Footnotes list'!$D$9:$E$107,2,FALSE)=0,"",VLOOKUP(I46,'Footnotes list'!$D$9:$E$107,2,FALSE) ) )</f>
        <v>Data from year 2022</v>
      </c>
      <c r="K46" s="201">
        <v>0.59422000000000008</v>
      </c>
      <c r="L46" s="84"/>
      <c r="M46" s="119"/>
      <c r="N46" s="120" t="str">
        <f>IF(TRIM(M46)="", "", IF(VLOOKUP(M46,'Footnotes list'!$D$9:$E$107,2,FALSE)=0,"",VLOOKUP(M46,'Footnotes list'!$D$9:$E$107,2,FALSE) ) )</f>
        <v/>
      </c>
      <c r="O46" s="201">
        <v>0.58841999999999994</v>
      </c>
      <c r="P46" s="84"/>
      <c r="Q46" s="119"/>
      <c r="R46" s="120" t="str">
        <f>IF(TRIM(Q46)="", "", IF(VLOOKUP(Q46,'Footnotes list'!$D$9:$E$107,2,FALSE)=0,"",VLOOKUP(Q46,'Footnotes list'!$D$9:$E$107,2,FALSE) ) )</f>
        <v/>
      </c>
      <c r="S46" s="201">
        <v>7.1251000000000007</v>
      </c>
      <c r="T46" s="84"/>
      <c r="U46" s="119"/>
      <c r="V46" s="401" t="str">
        <f>IF(TRIM(U46)="", "", IF(VLOOKUP(U46,'Footnotes list'!$D$9:$E$107,2,FALSE)=0,"",VLOOKUP(U46,'Footnotes list'!$D$9:$E$107,2,FALSE) ) )</f>
        <v/>
      </c>
      <c r="W46" s="468">
        <f t="shared" si="8"/>
        <v>5.8000000000006935E-3</v>
      </c>
      <c r="X46" s="405"/>
      <c r="Y46" s="119"/>
      <c r="Z46" s="122" t="str">
        <f>IF(TRIM(Y46)="", "", IF(VLOOKUP(Y46,'Footnotes list'!$D$9:$E$107,2,FALSE)=0,"",VLOOKUP(Y46,'Footnotes list'!$D$9:$E$107,2,FALSE) ) )</f>
        <v/>
      </c>
    </row>
    <row r="47" spans="3:28" ht="18" customHeight="1" x14ac:dyDescent="0.35">
      <c r="C47" s="246" t="s">
        <v>195</v>
      </c>
      <c r="F47" s="411" t="s">
        <v>196</v>
      </c>
      <c r="G47" s="189">
        <v>0</v>
      </c>
      <c r="H47" s="84"/>
      <c r="I47" s="119">
        <v>4</v>
      </c>
      <c r="J47" s="120" t="str">
        <f>IF(TRIM(I47)="", "", IF(VLOOKUP(I47,'Footnotes list'!$D$9:$E$107,2,FALSE)=0,"",VLOOKUP(I47,'Footnotes list'!$D$9:$E$107,2,FALSE) ) )</f>
        <v>Data from year 2022</v>
      </c>
      <c r="K47" s="189">
        <v>0</v>
      </c>
      <c r="L47" s="84"/>
      <c r="M47" s="119"/>
      <c r="N47" s="120" t="str">
        <f>IF(TRIM(M47)="", "", IF(VLOOKUP(M47,'Footnotes list'!$D$9:$E$107,2,FALSE)=0,"",VLOOKUP(M47,'Footnotes list'!$D$9:$E$107,2,FALSE) ) )</f>
        <v/>
      </c>
      <c r="O47" s="189">
        <v>0</v>
      </c>
      <c r="P47" s="84"/>
      <c r="Q47" s="119"/>
      <c r="R47" s="120" t="str">
        <f>IF(TRIM(Q47)="", "", IF(VLOOKUP(Q47,'Footnotes list'!$D$9:$E$107,2,FALSE)=0,"",VLOOKUP(Q47,'Footnotes list'!$D$9:$E$107,2,FALSE) ) )</f>
        <v/>
      </c>
      <c r="S47" s="189">
        <v>0</v>
      </c>
      <c r="T47" s="84"/>
      <c r="U47" s="119"/>
      <c r="V47" s="401" t="str">
        <f>IF(TRIM(U47)="", "", IF(VLOOKUP(U47,'Footnotes list'!$D$9:$E$107,2,FALSE)=0,"",VLOOKUP(U47,'Footnotes list'!$D$9:$E$107,2,FALSE) ) )</f>
        <v/>
      </c>
      <c r="W47" s="468">
        <f t="shared" si="8"/>
        <v>0</v>
      </c>
      <c r="X47" s="405"/>
      <c r="Y47" s="119"/>
      <c r="Z47" s="122" t="str">
        <f>IF(TRIM(Y47)="", "", IF(VLOOKUP(Y47,'Footnotes list'!$D$9:$E$107,2,FALSE)=0,"",VLOOKUP(Y47,'Footnotes list'!$D$9:$E$107,2,FALSE) ) )</f>
        <v/>
      </c>
    </row>
    <row r="48" spans="3:28" ht="18" customHeight="1" thickBot="1" x14ac:dyDescent="0.4">
      <c r="C48" s="246" t="s">
        <v>197</v>
      </c>
      <c r="F48" s="412" t="s">
        <v>198</v>
      </c>
      <c r="G48" s="486">
        <f>IF(COUNTA(G45:G47)&lt;3,"",SUM(G45:G47))</f>
        <v>215.06427000000002</v>
      </c>
      <c r="H48" s="85"/>
      <c r="I48" s="123">
        <v>4</v>
      </c>
      <c r="J48" s="124" t="str">
        <f>IF(TRIM(I48)="", "", IF(VLOOKUP(I48,'Footnotes list'!$D$9:$E$107,2,FALSE)=0,"",VLOOKUP(I48,'Footnotes list'!$D$9:$E$107,2,FALSE) ) )</f>
        <v>Data from year 2022</v>
      </c>
      <c r="K48" s="487">
        <f>IFERROR('Table 2 (Conversion matrix)'!O23/1000," ")</f>
        <v>0.70439000000000007</v>
      </c>
      <c r="L48" s="85"/>
      <c r="M48" s="123"/>
      <c r="N48" s="124" t="str">
        <f>IF(TRIM(M48)="", "", IF(VLOOKUP(M48,'Footnotes list'!$D$9:$E$107,2,FALSE)=0,"",VLOOKUP(M48,'Footnotes list'!$D$9:$E$107,2,FALSE) ) )</f>
        <v/>
      </c>
      <c r="O48" s="487">
        <f>IFERROR('Table 2 (Conversion matrix)'!S19/1000," ")</f>
        <v>0.64445000000000008</v>
      </c>
      <c r="P48" s="85"/>
      <c r="Q48" s="123"/>
      <c r="R48" s="124" t="str">
        <f>IF(TRIM(Q48)="", "", IF(VLOOKUP(Q48,'Footnotes list'!$D$9:$E$107,2,FALSE)=0,"",VLOOKUP(Q48,'Footnotes list'!$D$9:$E$107,2,FALSE) ) )</f>
        <v/>
      </c>
      <c r="S48" s="464">
        <f>IF(COUNTA(S45:S47)&lt;3,"",SUM(S45:S47))</f>
        <v>215.10695000000001</v>
      </c>
      <c r="T48" s="85"/>
      <c r="U48" s="123"/>
      <c r="V48" s="402" t="str">
        <f>IF(TRIM(U48)="", "", IF(VLOOKUP(U48,'Footnotes list'!$D$9:$E$107,2,FALSE)=0,"",VLOOKUP(U48,'Footnotes list'!$D$9:$E$107,2,FALSE) ) )</f>
        <v/>
      </c>
      <c r="W48" s="469">
        <f>IFERROR(IF(TRIM(CONCATENATE(G48,S48))="","",S48-G48),"")</f>
        <v>4.2679999999990059E-2</v>
      </c>
      <c r="X48" s="406"/>
      <c r="Y48" s="123"/>
      <c r="Z48" s="125" t="str">
        <f>IF(TRIM(Y48)="", "", IF(VLOOKUP(Y48,'Footnotes list'!$D$9:$E$107,2,FALSE)=0,"",VLOOKUP(Y48,'Footnotes list'!$D$9:$E$107,2,FALSE) ) )</f>
        <v/>
      </c>
    </row>
    <row r="49" spans="3:26" ht="18" customHeight="1" x14ac:dyDescent="0.35">
      <c r="C49" s="246" t="s">
        <v>199</v>
      </c>
      <c r="F49" s="414" t="s">
        <v>200</v>
      </c>
      <c r="G49" s="188">
        <v>0.41581000000000001</v>
      </c>
      <c r="H49" s="83"/>
      <c r="I49" s="118">
        <v>4</v>
      </c>
      <c r="J49" s="110" t="str">
        <f>IF(TRIM(I49)="", "", IF(VLOOKUP(I49,'Footnotes list'!$D$9:$E$107,2,FALSE)=0,"",VLOOKUP(I49,'Footnotes list'!$D$9:$E$107,2,FALSE) ) )</f>
        <v>Data from year 2022</v>
      </c>
      <c r="K49" s="188">
        <v>1.6809999999999999E-2</v>
      </c>
      <c r="L49" s="83"/>
      <c r="M49" s="118"/>
      <c r="N49" s="110" t="str">
        <f>IF(TRIM(M49)="", "", IF(VLOOKUP(M49,'Footnotes list'!$D$9:$E$107,2,FALSE)=0,"",VLOOKUP(M49,'Footnotes list'!$D$9:$E$107,2,FALSE) ) )</f>
        <v/>
      </c>
      <c r="O49" s="188">
        <v>6.8290000000000003E-2</v>
      </c>
      <c r="P49" s="83"/>
      <c r="Q49" s="118"/>
      <c r="R49" s="110" t="str">
        <f>IF(TRIM(Q49)="", "", IF(VLOOKUP(Q49,'Footnotes list'!$D$9:$E$107,2,FALSE)=0,"",VLOOKUP(Q49,'Footnotes list'!$D$9:$E$107,2,FALSE) ) )</f>
        <v/>
      </c>
      <c r="S49" s="188">
        <v>0.36432999999999999</v>
      </c>
      <c r="T49" s="83"/>
      <c r="U49" s="118"/>
      <c r="V49" s="400" t="str">
        <f>IF(TRIM(U49)="", "", IF(VLOOKUP(U49,'Footnotes list'!$D$9:$E$107,2,FALSE)=0,"",VLOOKUP(U49,'Footnotes list'!$D$9:$E$107,2,FALSE) ) )</f>
        <v/>
      </c>
      <c r="W49" s="468">
        <f t="shared" ref="W49:W51" si="9">IF(COUNTA(G49,S49)&lt;2,"",S49-G49)</f>
        <v>-5.1480000000000026E-2</v>
      </c>
      <c r="X49" s="404"/>
      <c r="Y49" s="118"/>
      <c r="Z49" s="121" t="str">
        <f>IF(TRIM(Y49)="", "", IF(VLOOKUP(Y49,'Footnotes list'!$D$9:$E$107,2,FALSE)=0,"",VLOOKUP(Y49,'Footnotes list'!$D$9:$E$107,2,FALSE) ) )</f>
        <v/>
      </c>
    </row>
    <row r="50" spans="3:26" ht="18" customHeight="1" x14ac:dyDescent="0.35">
      <c r="C50" s="246" t="s">
        <v>201</v>
      </c>
      <c r="F50" s="411" t="s">
        <v>202</v>
      </c>
      <c r="G50" s="201">
        <v>0.26588000000000001</v>
      </c>
      <c r="H50" s="84"/>
      <c r="I50" s="119">
        <v>4</v>
      </c>
      <c r="J50" s="120" t="str">
        <f>IF(TRIM(I50)="", "", IF(VLOOKUP(I50,'Footnotes list'!$D$9:$E$107,2,FALSE)=0,"",VLOOKUP(I50,'Footnotes list'!$D$9:$E$107,2,FALSE) ) )</f>
        <v>Data from year 2022</v>
      </c>
      <c r="K50" s="201">
        <v>2.5530000000000001E-2</v>
      </c>
      <c r="L50" s="84"/>
      <c r="M50" s="119"/>
      <c r="N50" s="120" t="str">
        <f>IF(TRIM(M50)="", "", IF(VLOOKUP(M50,'Footnotes list'!$D$9:$E$107,2,FALSE)=0,"",VLOOKUP(M50,'Footnotes list'!$D$9:$E$107,2,FALSE) ) )</f>
        <v/>
      </c>
      <c r="O50" s="201">
        <v>3.4570000000000004E-2</v>
      </c>
      <c r="P50" s="84"/>
      <c r="Q50" s="119"/>
      <c r="R50" s="120" t="str">
        <f>IF(TRIM(Q50)="", "", IF(VLOOKUP(Q50,'Footnotes list'!$D$9:$E$107,2,FALSE)=0,"",VLOOKUP(Q50,'Footnotes list'!$D$9:$E$107,2,FALSE) ) )</f>
        <v/>
      </c>
      <c r="S50" s="201">
        <v>0.25683999999999996</v>
      </c>
      <c r="T50" s="84"/>
      <c r="U50" s="119"/>
      <c r="V50" s="401" t="str">
        <f>IF(TRIM(U50)="", "", IF(VLOOKUP(U50,'Footnotes list'!$D$9:$E$107,2,FALSE)=0,"",VLOOKUP(U50,'Footnotes list'!$D$9:$E$107,2,FALSE) ) )</f>
        <v/>
      </c>
      <c r="W50" s="468">
        <f t="shared" si="9"/>
        <v>-9.040000000000048E-3</v>
      </c>
      <c r="X50" s="405"/>
      <c r="Y50" s="119"/>
      <c r="Z50" s="122" t="str">
        <f>IF(TRIM(Y50)="", "", IF(VLOOKUP(Y50,'Footnotes list'!$D$9:$E$107,2,FALSE)=0,"",VLOOKUP(Y50,'Footnotes list'!$D$9:$E$107,2,FALSE) ) )</f>
        <v/>
      </c>
    </row>
    <row r="51" spans="3:26" ht="18" customHeight="1" x14ac:dyDescent="0.35">
      <c r="C51" s="246" t="s">
        <v>203</v>
      </c>
      <c r="F51" s="411" t="s">
        <v>204</v>
      </c>
      <c r="G51" s="189">
        <v>0</v>
      </c>
      <c r="H51" s="84"/>
      <c r="I51" s="119">
        <v>4</v>
      </c>
      <c r="J51" s="120" t="str">
        <f>IF(TRIM(I51)="", "", IF(VLOOKUP(I51,'Footnotes list'!$D$9:$E$107,2,FALSE)=0,"",VLOOKUP(I51,'Footnotes list'!$D$9:$E$107,2,FALSE) ) )</f>
        <v>Data from year 2022</v>
      </c>
      <c r="K51" s="189">
        <v>0</v>
      </c>
      <c r="L51" s="84"/>
      <c r="M51" s="119"/>
      <c r="N51" s="120" t="str">
        <f>IF(TRIM(M51)="", "", IF(VLOOKUP(M51,'Footnotes list'!$D$9:$E$107,2,FALSE)=0,"",VLOOKUP(M51,'Footnotes list'!$D$9:$E$107,2,FALSE) ) )</f>
        <v/>
      </c>
      <c r="O51" s="189">
        <v>0</v>
      </c>
      <c r="P51" s="84"/>
      <c r="Q51" s="119"/>
      <c r="R51" s="120" t="str">
        <f>IF(TRIM(Q51)="", "", IF(VLOOKUP(Q51,'Footnotes list'!$D$9:$E$107,2,FALSE)=0,"",VLOOKUP(Q51,'Footnotes list'!$D$9:$E$107,2,FALSE) ) )</f>
        <v/>
      </c>
      <c r="S51" s="189">
        <v>0</v>
      </c>
      <c r="T51" s="84"/>
      <c r="U51" s="119"/>
      <c r="V51" s="401" t="str">
        <f>IF(TRIM(U51)="", "", IF(VLOOKUP(U51,'Footnotes list'!$D$9:$E$107,2,FALSE)=0,"",VLOOKUP(U51,'Footnotes list'!$D$9:$E$107,2,FALSE) ) )</f>
        <v/>
      </c>
      <c r="W51" s="468">
        <f t="shared" si="9"/>
        <v>0</v>
      </c>
      <c r="X51" s="405"/>
      <c r="Y51" s="119"/>
      <c r="Z51" s="122" t="str">
        <f>IF(TRIM(Y51)="", "", IF(VLOOKUP(Y51,'Footnotes list'!$D$9:$E$107,2,FALSE)=0,"",VLOOKUP(Y51,'Footnotes list'!$D$9:$E$107,2,FALSE) ) )</f>
        <v/>
      </c>
    </row>
    <row r="52" spans="3:26" ht="18" customHeight="1" thickBot="1" x14ac:dyDescent="0.4">
      <c r="C52" s="246" t="s">
        <v>205</v>
      </c>
      <c r="F52" s="417" t="s">
        <v>206</v>
      </c>
      <c r="G52" s="486">
        <f>IF(COUNTA(G49:G51)&lt;3,"",SUM(G49:G51))</f>
        <v>0.68169000000000002</v>
      </c>
      <c r="H52" s="85"/>
      <c r="I52" s="123">
        <v>4</v>
      </c>
      <c r="J52" s="124" t="str">
        <f>IF(TRIM(I52)="", "", IF(VLOOKUP(I52,'Footnotes list'!$D$9:$E$107,2,FALSE)=0,"",VLOOKUP(I52,'Footnotes list'!$D$9:$E$107,2,FALSE) ) )</f>
        <v>Data from year 2022</v>
      </c>
      <c r="K52" s="487">
        <f>IFERROR('Table 2 (Conversion matrix)'!P23/1000," ")</f>
        <v>0</v>
      </c>
      <c r="L52" s="85"/>
      <c r="M52" s="123"/>
      <c r="N52" s="124" t="str">
        <f>IF(TRIM(M52)="", "", IF(VLOOKUP(M52,'Footnotes list'!$D$9:$E$107,2,FALSE)=0,"",VLOOKUP(M52,'Footnotes list'!$D$9:$E$107,2,FALSE) ) )</f>
        <v/>
      </c>
      <c r="O52" s="487">
        <f>IFERROR('Table 2 (Conversion matrix)'!S20/1000," ")</f>
        <v>2.7700000000000002E-2</v>
      </c>
      <c r="P52" s="85"/>
      <c r="Q52" s="123"/>
      <c r="R52" s="124" t="str">
        <f>IF(TRIM(Q52)="", "", IF(VLOOKUP(Q52,'Footnotes list'!$D$9:$E$107,2,FALSE)=0,"",VLOOKUP(Q52,'Footnotes list'!$D$9:$E$107,2,FALSE) ) )</f>
        <v/>
      </c>
      <c r="S52" s="464">
        <f>IF(COUNTA(S49:S51)&lt;3,"",SUM(S49:S51))</f>
        <v>0.62117</v>
      </c>
      <c r="T52" s="85"/>
      <c r="U52" s="123"/>
      <c r="V52" s="402" t="str">
        <f>IF(TRIM(U52)="", "", IF(VLOOKUP(U52,'Footnotes list'!$D$9:$E$107,2,FALSE)=0,"",VLOOKUP(U52,'Footnotes list'!$D$9:$E$107,2,FALSE) ) )</f>
        <v/>
      </c>
      <c r="W52" s="469">
        <f>IFERROR(IF(TRIM(CONCATENATE(G52,S52))="","",S52-G52),"")</f>
        <v>-6.0520000000000018E-2</v>
      </c>
      <c r="X52" s="406"/>
      <c r="Y52" s="123"/>
      <c r="Z52" s="125" t="str">
        <f>IF(TRIM(Y52)="", "", IF(VLOOKUP(Y52,'Footnotes list'!$D$9:$E$107,2,FALSE)=0,"",VLOOKUP(Y52,'Footnotes list'!$D$9:$E$107,2,FALSE) ) )</f>
        <v/>
      </c>
    </row>
    <row r="53" spans="3:26" ht="18" customHeight="1" x14ac:dyDescent="0.35">
      <c r="C53" s="246" t="s">
        <v>207</v>
      </c>
      <c r="F53" s="414" t="s">
        <v>208</v>
      </c>
      <c r="G53" s="188">
        <v>0</v>
      </c>
      <c r="H53" s="83"/>
      <c r="I53" s="118">
        <v>4</v>
      </c>
      <c r="J53" s="110" t="str">
        <f>IF(TRIM(I53)="", "", IF(VLOOKUP(I53,'Footnotes list'!$D$9:$E$107,2,FALSE)=0,"",VLOOKUP(I53,'Footnotes list'!$D$9:$E$107,2,FALSE) ) )</f>
        <v>Data from year 2022</v>
      </c>
      <c r="K53" s="188">
        <v>0</v>
      </c>
      <c r="L53" s="83"/>
      <c r="M53" s="118"/>
      <c r="N53" s="110" t="str">
        <f>IF(TRIM(M53)="", "", IF(VLOOKUP(M53,'Footnotes list'!$D$9:$E$107,2,FALSE)=0,"",VLOOKUP(M53,'Footnotes list'!$D$9:$E$107,2,FALSE) ) )</f>
        <v/>
      </c>
      <c r="O53" s="188">
        <v>0</v>
      </c>
      <c r="P53" s="83"/>
      <c r="Q53" s="118"/>
      <c r="R53" s="110" t="str">
        <f>IF(TRIM(Q53)="", "", IF(VLOOKUP(Q53,'Footnotes list'!$D$9:$E$107,2,FALSE)=0,"",VLOOKUP(Q53,'Footnotes list'!$D$9:$E$107,2,FALSE) ) )</f>
        <v/>
      </c>
      <c r="S53" s="188">
        <v>0</v>
      </c>
      <c r="T53" s="83"/>
      <c r="U53" s="118"/>
      <c r="V53" s="400" t="str">
        <f>IF(TRIM(U53)="", "", IF(VLOOKUP(U53,'Footnotes list'!$D$9:$E$107,2,FALSE)=0,"",VLOOKUP(U53,'Footnotes list'!$D$9:$E$107,2,FALSE) ) )</f>
        <v/>
      </c>
      <c r="W53" s="468">
        <f t="shared" ref="W53:W56" si="10">IF(COUNTA(G53,S53)&lt;2,"",S53-G53)</f>
        <v>0</v>
      </c>
      <c r="X53" s="404"/>
      <c r="Y53" s="118"/>
      <c r="Z53" s="121" t="str">
        <f>IF(TRIM(Y53)="", "", IF(VLOOKUP(Y53,'Footnotes list'!$D$9:$E$107,2,FALSE)=0,"",VLOOKUP(Y53,'Footnotes list'!$D$9:$E$107,2,FALSE) ) )</f>
        <v/>
      </c>
    </row>
    <row r="54" spans="3:26" ht="27.75" customHeight="1" x14ac:dyDescent="0.35">
      <c r="C54" s="246" t="s">
        <v>209</v>
      </c>
      <c r="F54" s="411" t="s">
        <v>210</v>
      </c>
      <c r="G54" s="201">
        <v>2.7781500000000001</v>
      </c>
      <c r="H54" s="84"/>
      <c r="I54" s="119">
        <v>4</v>
      </c>
      <c r="J54" s="120" t="str">
        <f>IF(TRIM(I54)="", "", IF(VLOOKUP(I54,'Footnotes list'!$D$9:$E$107,2,FALSE)=0,"",VLOOKUP(I54,'Footnotes list'!$D$9:$E$107,2,FALSE) ) )</f>
        <v>Data from year 2022</v>
      </c>
      <c r="K54" s="201">
        <v>0.19444999999999998</v>
      </c>
      <c r="L54" s="84"/>
      <c r="M54" s="119"/>
      <c r="N54" s="120" t="str">
        <f>IF(TRIM(M54)="", "", IF(VLOOKUP(M54,'Footnotes list'!$D$9:$E$107,2,FALSE)=0,"",VLOOKUP(M54,'Footnotes list'!$D$9:$E$107,2,FALSE) ) )</f>
        <v/>
      </c>
      <c r="O54" s="201">
        <v>0.14595</v>
      </c>
      <c r="P54" s="84"/>
      <c r="Q54" s="119"/>
      <c r="R54" s="120" t="str">
        <f>IF(TRIM(Q54)="", "", IF(VLOOKUP(Q54,'Footnotes list'!$D$9:$E$107,2,FALSE)=0,"",VLOOKUP(Q54,'Footnotes list'!$D$9:$E$107,2,FALSE) ) )</f>
        <v/>
      </c>
      <c r="S54" s="201">
        <v>2.8266499999999999</v>
      </c>
      <c r="T54" s="84"/>
      <c r="U54" s="119"/>
      <c r="V54" s="401" t="str">
        <f>IF(TRIM(U54)="", "", IF(VLOOKUP(U54,'Footnotes list'!$D$9:$E$107,2,FALSE)=0,"",VLOOKUP(U54,'Footnotes list'!$D$9:$E$107,2,FALSE) ) )</f>
        <v/>
      </c>
      <c r="W54" s="468">
        <f t="shared" si="10"/>
        <v>4.8499999999999766E-2</v>
      </c>
      <c r="X54" s="405"/>
      <c r="Y54" s="119"/>
      <c r="Z54" s="122" t="str">
        <f>IF(TRIM(Y54)="", "", IF(VLOOKUP(Y54,'Footnotes list'!$D$9:$E$107,2,FALSE)=0,"",VLOOKUP(Y54,'Footnotes list'!$D$9:$E$107,2,FALSE) ) )</f>
        <v/>
      </c>
    </row>
    <row r="55" spans="3:26" ht="18" customHeight="1" x14ac:dyDescent="0.35">
      <c r="C55" s="246" t="s">
        <v>211</v>
      </c>
      <c r="F55" s="411" t="s">
        <v>104</v>
      </c>
      <c r="G55" s="189">
        <v>2.7460000000000002E-2</v>
      </c>
      <c r="H55" s="84"/>
      <c r="I55" s="119">
        <v>4</v>
      </c>
      <c r="J55" s="120" t="str">
        <f>IF(TRIM(I55)="", "", IF(VLOOKUP(I55,'Footnotes list'!$D$9:$E$107,2,FALSE)=0,"",VLOOKUP(I55,'Footnotes list'!$D$9:$E$107,2,FALSE) ) )</f>
        <v>Data from year 2022</v>
      </c>
      <c r="K55" s="189">
        <v>1.39E-3</v>
      </c>
      <c r="L55" s="84"/>
      <c r="M55" s="119"/>
      <c r="N55" s="120" t="str">
        <f>IF(TRIM(M55)="", "", IF(VLOOKUP(M55,'Footnotes list'!$D$9:$E$107,2,FALSE)=0,"",VLOOKUP(M55,'Footnotes list'!$D$9:$E$107,2,FALSE) ) )</f>
        <v/>
      </c>
      <c r="O55" s="189">
        <v>4.0800000000000003E-3</v>
      </c>
      <c r="P55" s="84"/>
      <c r="Q55" s="119"/>
      <c r="R55" s="120" t="str">
        <f>IF(TRIM(Q55)="", "", IF(VLOOKUP(Q55,'Footnotes list'!$D$9:$E$107,2,FALSE)=0,"",VLOOKUP(Q55,'Footnotes list'!$D$9:$E$107,2,FALSE) ) )</f>
        <v/>
      </c>
      <c r="S55" s="189">
        <v>2.477E-2</v>
      </c>
      <c r="T55" s="84"/>
      <c r="U55" s="119"/>
      <c r="V55" s="401" t="str">
        <f>IF(TRIM(U55)="", "", IF(VLOOKUP(U55,'Footnotes list'!$D$9:$E$107,2,FALSE)=0,"",VLOOKUP(U55,'Footnotes list'!$D$9:$E$107,2,FALSE) ) )</f>
        <v/>
      </c>
      <c r="W55" s="468">
        <f t="shared" si="10"/>
        <v>-2.6900000000000014E-3</v>
      </c>
      <c r="X55" s="405"/>
      <c r="Y55" s="119"/>
      <c r="Z55" s="122" t="str">
        <f>IF(TRIM(Y55)="", "", IF(VLOOKUP(Y55,'Footnotes list'!$D$9:$E$107,2,FALSE)=0,"",VLOOKUP(Y55,'Footnotes list'!$D$9:$E$107,2,FALSE) ) )</f>
        <v/>
      </c>
    </row>
    <row r="56" spans="3:26" ht="18" customHeight="1" x14ac:dyDescent="0.35">
      <c r="C56" s="246" t="s">
        <v>212</v>
      </c>
      <c r="F56" s="411" t="s">
        <v>213</v>
      </c>
      <c r="G56" s="189">
        <v>0</v>
      </c>
      <c r="H56" s="84"/>
      <c r="I56" s="119">
        <v>4</v>
      </c>
      <c r="J56" s="120" t="str">
        <f>IF(TRIM(I56)="", "", IF(VLOOKUP(I56,'Footnotes list'!$D$9:$E$107,2,FALSE)=0,"",VLOOKUP(I56,'Footnotes list'!$D$9:$E$107,2,FALSE) ) )</f>
        <v>Data from year 2022</v>
      </c>
      <c r="K56" s="189">
        <v>0</v>
      </c>
      <c r="L56" s="84"/>
      <c r="M56" s="119"/>
      <c r="N56" s="120" t="str">
        <f>IF(TRIM(M56)="", "", IF(VLOOKUP(M56,'Footnotes list'!$D$9:$E$107,2,FALSE)=0,"",VLOOKUP(M56,'Footnotes list'!$D$9:$E$107,2,FALSE) ) )</f>
        <v/>
      </c>
      <c r="O56" s="189">
        <v>0</v>
      </c>
      <c r="P56" s="84"/>
      <c r="Q56" s="119"/>
      <c r="R56" s="120" t="str">
        <f>IF(TRIM(Q56)="", "", IF(VLOOKUP(Q56,'Footnotes list'!$D$9:$E$107,2,FALSE)=0,"",VLOOKUP(Q56,'Footnotes list'!$D$9:$E$107,2,FALSE) ) )</f>
        <v/>
      </c>
      <c r="S56" s="189">
        <v>0</v>
      </c>
      <c r="T56" s="84"/>
      <c r="U56" s="119"/>
      <c r="V56" s="401" t="str">
        <f>IF(TRIM(U56)="", "", IF(VLOOKUP(U56,'Footnotes list'!$D$9:$E$107,2,FALSE)=0,"",VLOOKUP(U56,'Footnotes list'!$D$9:$E$107,2,FALSE) ) )</f>
        <v/>
      </c>
      <c r="W56" s="468">
        <f t="shared" si="10"/>
        <v>0</v>
      </c>
      <c r="X56" s="405"/>
      <c r="Y56" s="119"/>
      <c r="Z56" s="122" t="str">
        <f>IF(TRIM(Y56)="", "", IF(VLOOKUP(Y56,'Footnotes list'!$D$9:$E$107,2,FALSE)=0,"",VLOOKUP(Y56,'Footnotes list'!$D$9:$E$107,2,FALSE) ) )</f>
        <v/>
      </c>
    </row>
    <row r="57" spans="3:26" ht="18" customHeight="1" thickBot="1" x14ac:dyDescent="0.4">
      <c r="C57" s="246" t="s">
        <v>214</v>
      </c>
      <c r="F57" s="412" t="s">
        <v>215</v>
      </c>
      <c r="G57" s="486">
        <f>IF(COUNTA(G53:G56)&lt;4,"",SUM(G53:G56))</f>
        <v>2.8056100000000002</v>
      </c>
      <c r="H57" s="85"/>
      <c r="I57" s="123">
        <v>4</v>
      </c>
      <c r="J57" s="124" t="str">
        <f>IF(TRIM(I57)="", "", IF(VLOOKUP(I57,'Footnotes list'!$D$9:$E$107,2,FALSE)=0,"",VLOOKUP(I57,'Footnotes list'!$D$9:$E$107,2,FALSE) ) )</f>
        <v>Data from year 2022</v>
      </c>
      <c r="K57" s="487">
        <f>IFERROR('Table 2 (Conversion matrix)'!Q23/1000," ")</f>
        <v>0.10181999999999999</v>
      </c>
      <c r="L57" s="85"/>
      <c r="M57" s="123"/>
      <c r="N57" s="124" t="str">
        <f>IF(TRIM(M57)="", "", IF(VLOOKUP(M57,'Footnotes list'!$D$9:$E$107,2,FALSE)=0,"",VLOOKUP(M57,'Footnotes list'!$D$9:$E$107,2,FALSE) ) )</f>
        <v/>
      </c>
      <c r="O57" s="487">
        <f>IFERROR('Table 2 (Conversion matrix)'!S21/1000," ")</f>
        <v>7.3730000000000004E-2</v>
      </c>
      <c r="P57" s="85"/>
      <c r="Q57" s="123"/>
      <c r="R57" s="124" t="str">
        <f>IF(TRIM(Q57)="", "", IF(VLOOKUP(Q57,'Footnotes list'!$D$9:$E$107,2,FALSE)=0,"",VLOOKUP(Q57,'Footnotes list'!$D$9:$E$107,2,FALSE) ) )</f>
        <v/>
      </c>
      <c r="S57" s="464">
        <f>IF(COUNTA(S53:S56)&lt;4,"",SUM(S53:S56))</f>
        <v>2.8514200000000001</v>
      </c>
      <c r="T57" s="85"/>
      <c r="U57" s="123"/>
      <c r="V57" s="402" t="str">
        <f>IF(TRIM(U57)="", "", IF(VLOOKUP(U57,'Footnotes list'!$D$9:$E$107,2,FALSE)=0,"",VLOOKUP(U57,'Footnotes list'!$D$9:$E$107,2,FALSE) ) )</f>
        <v/>
      </c>
      <c r="W57" s="469">
        <f>IFERROR(IF(TRIM(CONCATENATE(G57,S57))="","",S57-G57),"")</f>
        <v>4.5809999999999906E-2</v>
      </c>
      <c r="X57" s="406"/>
      <c r="Y57" s="123"/>
      <c r="Z57" s="125" t="str">
        <f>IF(TRIM(Y57)="", "", IF(VLOOKUP(Y57,'Footnotes list'!$D$9:$E$107,2,FALSE)=0,"",VLOOKUP(Y57,'Footnotes list'!$D$9:$E$107,2,FALSE) ) )</f>
        <v/>
      </c>
    </row>
    <row r="58" spans="3:26" ht="18" customHeight="1" x14ac:dyDescent="0.35">
      <c r="C58" s="246" t="s">
        <v>216</v>
      </c>
      <c r="F58" s="413" t="s">
        <v>217</v>
      </c>
      <c r="G58" s="201">
        <v>550.71042</v>
      </c>
      <c r="H58" s="202"/>
      <c r="I58" s="203">
        <v>4</v>
      </c>
      <c r="J58" s="204" t="str">
        <f>IF(TRIM(I58)="", "", IF(VLOOKUP(I58,'Footnotes list'!$D$9:$E$107,2,FALSE)=0,"",VLOOKUP(I58,'Footnotes list'!$D$9:$E$107,2,FALSE) ) )</f>
        <v>Data from year 2022</v>
      </c>
      <c r="K58" s="201">
        <v>0.48058000000000001</v>
      </c>
      <c r="L58" s="202"/>
      <c r="M58" s="203"/>
      <c r="N58" s="204" t="str">
        <f>IF(TRIM(M58)="", "", IF(VLOOKUP(M58,'Footnotes list'!$D$9:$E$107,2,FALSE)=0,"",VLOOKUP(M58,'Footnotes list'!$D$9:$E$107,2,FALSE) ) )</f>
        <v/>
      </c>
      <c r="O58" s="201">
        <v>0.39549000000000001</v>
      </c>
      <c r="P58" s="202"/>
      <c r="Q58" s="203"/>
      <c r="R58" s="204" t="str">
        <f>IF(TRIM(Q58)="", "", IF(VLOOKUP(Q58,'Footnotes list'!$D$9:$E$107,2,FALSE)=0,"",VLOOKUP(Q58,'Footnotes list'!$D$9:$E$107,2,FALSE) ) )</f>
        <v/>
      </c>
      <c r="S58" s="201">
        <v>550.79551000000004</v>
      </c>
      <c r="T58" s="202"/>
      <c r="U58" s="203"/>
      <c r="V58" s="403" t="str">
        <f>IF(TRIM(U58)="", "", IF(VLOOKUP(U58,'Footnotes list'!$D$9:$E$107,2,FALSE)=0,"",VLOOKUP(U58,'Footnotes list'!$D$9:$E$107,2,FALSE) ) )</f>
        <v/>
      </c>
      <c r="W58" s="468">
        <f t="shared" ref="W58:W67" si="11">IF(COUNTA(G58,S58)&lt;2,"",S58-G58)</f>
        <v>8.5090000000036525E-2</v>
      </c>
      <c r="X58" s="407"/>
      <c r="Y58" s="203"/>
      <c r="Z58" s="205" t="str">
        <f>IF(TRIM(Y58)="", "", IF(VLOOKUP(Y58,'Footnotes list'!$D$9:$E$107,2,FALSE)=0,"",VLOOKUP(Y58,'Footnotes list'!$D$9:$E$107,2,FALSE) ) )</f>
        <v/>
      </c>
    </row>
    <row r="59" spans="3:26" ht="18" customHeight="1" x14ac:dyDescent="0.35">
      <c r="C59" s="246" t="s">
        <v>218</v>
      </c>
      <c r="F59" s="413" t="s">
        <v>219</v>
      </c>
      <c r="G59" s="201">
        <v>0</v>
      </c>
      <c r="H59" s="202"/>
      <c r="I59" s="203">
        <v>4</v>
      </c>
      <c r="J59" s="204" t="str">
        <f>IF(TRIM(I59)="", "", IF(VLOOKUP(I59,'Footnotes list'!$D$9:$E$107,2,FALSE)=0,"",VLOOKUP(I59,'Footnotes list'!$D$9:$E$107,2,FALSE) ) )</f>
        <v>Data from year 2022</v>
      </c>
      <c r="K59" s="201">
        <v>0</v>
      </c>
      <c r="L59" s="202"/>
      <c r="M59" s="203"/>
      <c r="N59" s="120" t="str">
        <f>IF(TRIM(M59)="", "", IF(VLOOKUP(M59,'Footnotes list'!$D$9:$E$107,2,FALSE)=0,"",VLOOKUP(M59,'Footnotes list'!$D$9:$E$107,2,FALSE) ) )</f>
        <v/>
      </c>
      <c r="O59" s="201">
        <v>0</v>
      </c>
      <c r="P59" s="202"/>
      <c r="Q59" s="203"/>
      <c r="R59" s="120" t="str">
        <f>IF(TRIM(Q59)="", "", IF(VLOOKUP(Q59,'Footnotes list'!$D$9:$E$107,2,FALSE)=0,"",VLOOKUP(Q59,'Footnotes list'!$D$9:$E$107,2,FALSE) ) )</f>
        <v/>
      </c>
      <c r="S59" s="201">
        <v>0</v>
      </c>
      <c r="T59" s="202"/>
      <c r="U59" s="203"/>
      <c r="V59" s="401" t="str">
        <f>IF(TRIM(U59)="", "", IF(VLOOKUP(U59,'Footnotes list'!$D$9:$E$107,2,FALSE)=0,"",VLOOKUP(U59,'Footnotes list'!$D$9:$E$107,2,FALSE) ) )</f>
        <v/>
      </c>
      <c r="W59" s="468">
        <f t="shared" si="11"/>
        <v>0</v>
      </c>
      <c r="X59" s="407"/>
      <c r="Y59" s="203"/>
      <c r="Z59" s="122" t="str">
        <f>IF(TRIM(Y59)="", "", IF(VLOOKUP(Y59,'Footnotes list'!$D$9:$E$107,2,FALSE)=0,"",VLOOKUP(Y59,'Footnotes list'!$D$9:$E$107,2,FALSE) ) )</f>
        <v/>
      </c>
    </row>
    <row r="60" spans="3:26" ht="18" customHeight="1" x14ac:dyDescent="0.35">
      <c r="C60" s="246" t="s">
        <v>220</v>
      </c>
      <c r="F60" s="411" t="s">
        <v>221</v>
      </c>
      <c r="G60" s="189">
        <v>0</v>
      </c>
      <c r="H60" s="84"/>
      <c r="I60" s="119">
        <v>4</v>
      </c>
      <c r="J60" s="120" t="str">
        <f>IF(TRIM(I60)="", "", IF(VLOOKUP(I60,'Footnotes list'!$D$9:$E$107,2,FALSE)=0,"",VLOOKUP(I60,'Footnotes list'!$D$9:$E$107,2,FALSE) ) )</f>
        <v>Data from year 2022</v>
      </c>
      <c r="K60" s="189">
        <v>0</v>
      </c>
      <c r="L60" s="84"/>
      <c r="M60" s="119"/>
      <c r="N60" s="120" t="str">
        <f>IF(TRIM(M60)="", "", IF(VLOOKUP(M60,'Footnotes list'!$D$9:$E$107,2,FALSE)=0,"",VLOOKUP(M60,'Footnotes list'!$D$9:$E$107,2,FALSE) ) )</f>
        <v/>
      </c>
      <c r="O60" s="189">
        <v>0</v>
      </c>
      <c r="P60" s="84"/>
      <c r="Q60" s="119"/>
      <c r="R60" s="120" t="str">
        <f>IF(TRIM(Q60)="", "", IF(VLOOKUP(Q60,'Footnotes list'!$D$9:$E$107,2,FALSE)=0,"",VLOOKUP(Q60,'Footnotes list'!$D$9:$E$107,2,FALSE) ) )</f>
        <v/>
      </c>
      <c r="S60" s="189">
        <v>0</v>
      </c>
      <c r="T60" s="84"/>
      <c r="U60" s="119"/>
      <c r="V60" s="401" t="str">
        <f>IF(TRIM(U60)="", "", IF(VLOOKUP(U60,'Footnotes list'!$D$9:$E$107,2,FALSE)=0,"",VLOOKUP(U60,'Footnotes list'!$D$9:$E$107,2,FALSE) ) )</f>
        <v/>
      </c>
      <c r="W60" s="468">
        <f>IF(COUNTA(G60,S60)&lt;2,"",S60-G60)</f>
        <v>0</v>
      </c>
      <c r="X60" s="405"/>
      <c r="Y60" s="119"/>
      <c r="Z60" s="122" t="str">
        <f>IF(TRIM(Y60)="", "", IF(VLOOKUP(Y60,'Footnotes list'!$D$9:$E$107,2,FALSE)=0,"",VLOOKUP(Y60,'Footnotes list'!$D$9:$E$107,2,FALSE) ) )</f>
        <v/>
      </c>
    </row>
    <row r="61" spans="3:26" ht="18" customHeight="1" x14ac:dyDescent="0.35">
      <c r="C61" s="246" t="s">
        <v>222</v>
      </c>
      <c r="F61" s="411" t="s">
        <v>223</v>
      </c>
      <c r="G61" s="189">
        <v>1308.65617</v>
      </c>
      <c r="H61" s="84"/>
      <c r="I61" s="119">
        <v>4</v>
      </c>
      <c r="J61" s="120" t="str">
        <f>IF(TRIM(I61)="", "", IF(VLOOKUP(I61,'Footnotes list'!$D$9:$E$107,2,FALSE)=0,"",VLOOKUP(I61,'Footnotes list'!$D$9:$E$107,2,FALSE) ) )</f>
        <v>Data from year 2022</v>
      </c>
      <c r="K61" s="189">
        <v>1.1349999999999999E-2</v>
      </c>
      <c r="L61" s="84"/>
      <c r="M61" s="119"/>
      <c r="N61" s="120" t="str">
        <f>IF(TRIM(M61)="", "", IF(VLOOKUP(M61,'Footnotes list'!$D$9:$E$107,2,FALSE)=0,"",VLOOKUP(M61,'Footnotes list'!$D$9:$E$107,2,FALSE) ) )</f>
        <v/>
      </c>
      <c r="O61" s="189">
        <v>2.3519999999999999E-2</v>
      </c>
      <c r="P61" s="84"/>
      <c r="Q61" s="119"/>
      <c r="R61" s="120" t="str">
        <f>IF(TRIM(Q61)="", "", IF(VLOOKUP(Q61,'Footnotes list'!$D$9:$E$107,2,FALSE)=0,"",VLOOKUP(Q61,'Footnotes list'!$D$9:$E$107,2,FALSE) ) )</f>
        <v/>
      </c>
      <c r="S61" s="189">
        <v>1308.644</v>
      </c>
      <c r="T61" s="84"/>
      <c r="U61" s="119"/>
      <c r="V61" s="401" t="str">
        <f>IF(TRIM(U61)="", "", IF(VLOOKUP(U61,'Footnotes list'!$D$9:$E$107,2,FALSE)=0,"",VLOOKUP(U61,'Footnotes list'!$D$9:$E$107,2,FALSE) ) )</f>
        <v/>
      </c>
      <c r="W61" s="468">
        <f>IF(COUNTA(G61,S61)&lt;2,"",S61-G61)</f>
        <v>-1.216999999996915E-2</v>
      </c>
      <c r="X61" s="405"/>
      <c r="Y61" s="119"/>
      <c r="Z61" s="122" t="str">
        <f>IF(TRIM(Y61)="", "", IF(VLOOKUP(Y61,'Footnotes list'!$D$9:$E$107,2,FALSE)=0,"",VLOOKUP(Y61,'Footnotes list'!$D$9:$E$107,2,FALSE) ) )</f>
        <v/>
      </c>
    </row>
    <row r="62" spans="3:26" ht="18" customHeight="1" x14ac:dyDescent="0.35">
      <c r="C62" s="246" t="s">
        <v>224</v>
      </c>
      <c r="F62" s="411" t="s">
        <v>225</v>
      </c>
      <c r="G62" s="189">
        <v>639.51946999999996</v>
      </c>
      <c r="H62" s="84"/>
      <c r="I62" s="119">
        <v>4</v>
      </c>
      <c r="J62" s="120" t="str">
        <f>IF(TRIM(I62)="", "", IF(VLOOKUP(I62,'Footnotes list'!$D$9:$E$107,2,FALSE)=0,"",VLOOKUP(I62,'Footnotes list'!$D$9:$E$107,2,FALSE) ) )</f>
        <v>Data from year 2022</v>
      </c>
      <c r="K62" s="189">
        <v>4.7300000000000007E-3</v>
      </c>
      <c r="L62" s="84"/>
      <c r="M62" s="119"/>
      <c r="N62" s="120" t="str">
        <f>IF(TRIM(M62)="", "", IF(VLOOKUP(M62,'Footnotes list'!$D$9:$E$107,2,FALSE)=0,"",VLOOKUP(M62,'Footnotes list'!$D$9:$E$107,2,FALSE) ) )</f>
        <v/>
      </c>
      <c r="O62" s="189">
        <v>2.2499999999999998E-3</v>
      </c>
      <c r="P62" s="84"/>
      <c r="Q62" s="119"/>
      <c r="R62" s="120" t="str">
        <f>IF(TRIM(Q62)="", "", IF(VLOOKUP(Q62,'Footnotes list'!$D$9:$E$107,2,FALSE)=0,"",VLOOKUP(Q62,'Footnotes list'!$D$9:$E$107,2,FALSE) ) )</f>
        <v/>
      </c>
      <c r="S62" s="189">
        <v>639.52194999999995</v>
      </c>
      <c r="T62" s="84"/>
      <c r="U62" s="119"/>
      <c r="V62" s="401" t="str">
        <f>IF(TRIM(U62)="", "", IF(VLOOKUP(U62,'Footnotes list'!$D$9:$E$107,2,FALSE)=0,"",VLOOKUP(U62,'Footnotes list'!$D$9:$E$107,2,FALSE) ) )</f>
        <v/>
      </c>
      <c r="W62" s="468">
        <f>IF(COUNTA(G62,S62)&lt;2,"",S62-G62)</f>
        <v>2.479999999991378E-3</v>
      </c>
      <c r="X62" s="405"/>
      <c r="Y62" s="119"/>
      <c r="Z62" s="122" t="str">
        <f>IF(TRIM(Y62)="", "", IF(VLOOKUP(Y62,'Footnotes list'!$D$9:$E$107,2,FALSE)=0,"",VLOOKUP(Y62,'Footnotes list'!$D$9:$E$107,2,FALSE) ) )</f>
        <v/>
      </c>
    </row>
    <row r="63" spans="3:26" ht="18" customHeight="1" x14ac:dyDescent="0.35">
      <c r="C63" s="246" t="s">
        <v>226</v>
      </c>
      <c r="F63" s="411" t="s">
        <v>227</v>
      </c>
      <c r="G63" s="189">
        <v>14.75372</v>
      </c>
      <c r="H63" s="84"/>
      <c r="I63" s="119">
        <v>4</v>
      </c>
      <c r="J63" s="120" t="str">
        <f>IF(TRIM(I63)="", "", IF(VLOOKUP(I63,'Footnotes list'!$D$9:$E$107,2,FALSE)=0,"",VLOOKUP(I63,'Footnotes list'!$D$9:$E$107,2,FALSE) ) )</f>
        <v>Data from year 2022</v>
      </c>
      <c r="K63" s="189">
        <v>1.3000000000000002E-4</v>
      </c>
      <c r="L63" s="84"/>
      <c r="M63" s="119"/>
      <c r="N63" s="120" t="str">
        <f>IF(TRIM(M63)="", "", IF(VLOOKUP(M63,'Footnotes list'!$D$9:$E$107,2,FALSE)=0,"",VLOOKUP(M63,'Footnotes list'!$D$9:$E$107,2,FALSE) ) )</f>
        <v/>
      </c>
      <c r="O63" s="189">
        <v>3.5200000000000001E-3</v>
      </c>
      <c r="P63" s="84"/>
      <c r="Q63" s="119"/>
      <c r="R63" s="120" t="str">
        <f>IF(TRIM(Q63)="", "", IF(VLOOKUP(Q63,'Footnotes list'!$D$9:$E$107,2,FALSE)=0,"",VLOOKUP(Q63,'Footnotes list'!$D$9:$E$107,2,FALSE) ) )</f>
        <v/>
      </c>
      <c r="S63" s="189">
        <v>14.75033</v>
      </c>
      <c r="T63" s="84"/>
      <c r="U63" s="119"/>
      <c r="V63" s="401" t="str">
        <f>IF(TRIM(U63)="", "", IF(VLOOKUP(U63,'Footnotes list'!$D$9:$E$107,2,FALSE)=0,"",VLOOKUP(U63,'Footnotes list'!$D$9:$E$107,2,FALSE) ) )</f>
        <v/>
      </c>
      <c r="W63" s="468">
        <f t="shared" si="11"/>
        <v>-3.38999999999956E-3</v>
      </c>
      <c r="X63" s="405"/>
      <c r="Y63" s="119"/>
      <c r="Z63" s="122" t="str">
        <f>IF(TRIM(Y63)="", "", IF(VLOOKUP(Y63,'Footnotes list'!$D$9:$E$107,2,FALSE)=0,"",VLOOKUP(Y63,'Footnotes list'!$D$9:$E$107,2,FALSE) ) )</f>
        <v/>
      </c>
    </row>
    <row r="64" spans="3:26" ht="18" customHeight="1" x14ac:dyDescent="0.35">
      <c r="C64" s="246" t="s">
        <v>228</v>
      </c>
      <c r="F64" s="411" t="s">
        <v>229</v>
      </c>
      <c r="G64" s="189">
        <v>0</v>
      </c>
      <c r="H64" s="84"/>
      <c r="I64" s="119">
        <v>4</v>
      </c>
      <c r="J64" s="120" t="str">
        <f>IF(TRIM(I64)="", "", IF(VLOOKUP(I64,'Footnotes list'!$D$9:$E$107,2,FALSE)=0,"",VLOOKUP(I64,'Footnotes list'!$D$9:$E$107,2,FALSE) ) )</f>
        <v>Data from year 2022</v>
      </c>
      <c r="K64" s="189">
        <v>0</v>
      </c>
      <c r="L64" s="84"/>
      <c r="M64" s="119"/>
      <c r="N64" s="120" t="str">
        <f>IF(TRIM(M64)="", "", IF(VLOOKUP(M64,'Footnotes list'!$D$9:$E$107,2,FALSE)=0,"",VLOOKUP(M64,'Footnotes list'!$D$9:$E$107,2,FALSE) ) )</f>
        <v/>
      </c>
      <c r="O64" s="189">
        <v>0</v>
      </c>
      <c r="P64" s="84"/>
      <c r="Q64" s="119"/>
      <c r="R64" s="120" t="str">
        <f>IF(TRIM(Q64)="", "", IF(VLOOKUP(Q64,'Footnotes list'!$D$9:$E$107,2,FALSE)=0,"",VLOOKUP(Q64,'Footnotes list'!$D$9:$E$107,2,FALSE) ) )</f>
        <v/>
      </c>
      <c r="S64" s="189">
        <v>0</v>
      </c>
      <c r="T64" s="84"/>
      <c r="U64" s="119"/>
      <c r="V64" s="401" t="str">
        <f>IF(TRIM(U64)="", "", IF(VLOOKUP(U64,'Footnotes list'!$D$9:$E$107,2,FALSE)=0,"",VLOOKUP(U64,'Footnotes list'!$D$9:$E$107,2,FALSE) ) )</f>
        <v/>
      </c>
      <c r="W64" s="468">
        <f t="shared" si="11"/>
        <v>0</v>
      </c>
      <c r="X64" s="405"/>
      <c r="Y64" s="119"/>
      <c r="Z64" s="122" t="str">
        <f>IF(TRIM(Y64)="", "", IF(VLOOKUP(Y64,'Footnotes list'!$D$9:$E$107,2,FALSE)=0,"",VLOOKUP(Y64,'Footnotes list'!$D$9:$E$107,2,FALSE) ) )</f>
        <v/>
      </c>
    </row>
    <row r="65" spans="3:26" ht="18" customHeight="1" x14ac:dyDescent="0.35">
      <c r="C65" s="246" t="s">
        <v>230</v>
      </c>
      <c r="F65" s="411" t="s">
        <v>231</v>
      </c>
      <c r="G65" s="189">
        <v>0</v>
      </c>
      <c r="H65" s="84"/>
      <c r="I65" s="119">
        <v>4</v>
      </c>
      <c r="J65" s="120" t="str">
        <f>IF(TRIM(I65)="", "", IF(VLOOKUP(I65,'Footnotes list'!$D$9:$E$107,2,FALSE)=0,"",VLOOKUP(I65,'Footnotes list'!$D$9:$E$107,2,FALSE) ) )</f>
        <v>Data from year 2022</v>
      </c>
      <c r="K65" s="189">
        <v>0</v>
      </c>
      <c r="L65" s="84"/>
      <c r="M65" s="119"/>
      <c r="N65" s="120" t="str">
        <f>IF(TRIM(M65)="", "", IF(VLOOKUP(M65,'Footnotes list'!$D$9:$E$107,2,FALSE)=0,"",VLOOKUP(M65,'Footnotes list'!$D$9:$E$107,2,FALSE) ) )</f>
        <v/>
      </c>
      <c r="O65" s="189">
        <v>0</v>
      </c>
      <c r="P65" s="84"/>
      <c r="Q65" s="119"/>
      <c r="R65" s="120" t="str">
        <f>IF(TRIM(Q65)="", "", IF(VLOOKUP(Q65,'Footnotes list'!$D$9:$E$107,2,FALSE)=0,"",VLOOKUP(Q65,'Footnotes list'!$D$9:$E$107,2,FALSE) ) )</f>
        <v/>
      </c>
      <c r="S65" s="189">
        <v>0</v>
      </c>
      <c r="T65" s="84"/>
      <c r="U65" s="119"/>
      <c r="V65" s="401" t="str">
        <f>IF(TRIM(U65)="", "", IF(VLOOKUP(U65,'Footnotes list'!$D$9:$E$107,2,FALSE)=0,"",VLOOKUP(U65,'Footnotes list'!$D$9:$E$107,2,FALSE) ) )</f>
        <v/>
      </c>
      <c r="W65" s="468">
        <f t="shared" si="11"/>
        <v>0</v>
      </c>
      <c r="X65" s="405"/>
      <c r="Y65" s="119"/>
      <c r="Z65" s="122" t="str">
        <f>IF(TRIM(Y65)="", "", IF(VLOOKUP(Y65,'Footnotes list'!$D$9:$E$107,2,FALSE)=0,"",VLOOKUP(Y65,'Footnotes list'!$D$9:$E$107,2,FALSE) ) )</f>
        <v/>
      </c>
    </row>
    <row r="66" spans="3:26" ht="18" customHeight="1" x14ac:dyDescent="0.35">
      <c r="C66" s="246" t="s">
        <v>232</v>
      </c>
      <c r="F66" s="411" t="s">
        <v>233</v>
      </c>
      <c r="G66" s="189">
        <v>0</v>
      </c>
      <c r="H66" s="84"/>
      <c r="I66" s="119">
        <v>4</v>
      </c>
      <c r="J66" s="120" t="str">
        <f>IF(TRIM(I66)="", "", IF(VLOOKUP(I66,'Footnotes list'!$D$9:$E$107,2,FALSE)=0,"",VLOOKUP(I66,'Footnotes list'!$D$9:$E$107,2,FALSE) ) )</f>
        <v>Data from year 2022</v>
      </c>
      <c r="K66" s="189">
        <v>0</v>
      </c>
      <c r="L66" s="84"/>
      <c r="M66" s="119"/>
      <c r="N66" s="120" t="str">
        <f>IF(TRIM(M66)="", "", IF(VLOOKUP(M66,'Footnotes list'!$D$9:$E$107,2,FALSE)=0,"",VLOOKUP(M66,'Footnotes list'!$D$9:$E$107,2,FALSE) ) )</f>
        <v/>
      </c>
      <c r="O66" s="189">
        <v>0</v>
      </c>
      <c r="P66" s="84"/>
      <c r="Q66" s="119"/>
      <c r="R66" s="120" t="str">
        <f>IF(TRIM(Q66)="", "", IF(VLOOKUP(Q66,'Footnotes list'!$D$9:$E$107,2,FALSE)=0,"",VLOOKUP(Q66,'Footnotes list'!$D$9:$E$107,2,FALSE) ) )</f>
        <v/>
      </c>
      <c r="S66" s="189">
        <v>0</v>
      </c>
      <c r="T66" s="84"/>
      <c r="U66" s="119"/>
      <c r="V66" s="401" t="str">
        <f>IF(TRIM(U66)="", "", IF(VLOOKUP(U66,'Footnotes list'!$D$9:$E$107,2,FALSE)=0,"",VLOOKUP(U66,'Footnotes list'!$D$9:$E$107,2,FALSE) ) )</f>
        <v/>
      </c>
      <c r="W66" s="468">
        <f t="shared" si="11"/>
        <v>0</v>
      </c>
      <c r="X66" s="405"/>
      <c r="Y66" s="119"/>
      <c r="Z66" s="122" t="str">
        <f>IF(TRIM(Y66)="", "", IF(VLOOKUP(Y66,'Footnotes list'!$D$9:$E$107,2,FALSE)=0,"",VLOOKUP(Y66,'Footnotes list'!$D$9:$E$107,2,FALSE) ) )</f>
        <v/>
      </c>
    </row>
    <row r="67" spans="3:26" ht="18" customHeight="1" x14ac:dyDescent="0.35">
      <c r="C67" s="246" t="s">
        <v>234</v>
      </c>
      <c r="F67" s="411" t="s">
        <v>235</v>
      </c>
      <c r="G67" s="189">
        <v>0</v>
      </c>
      <c r="H67" s="84"/>
      <c r="I67" s="119">
        <v>4</v>
      </c>
      <c r="J67" s="120" t="str">
        <f>IF(TRIM(I67)="", "", IF(VLOOKUP(I67,'Footnotes list'!$D$9:$E$107,2,FALSE)=0,"",VLOOKUP(I67,'Footnotes list'!$D$9:$E$107,2,FALSE) ) )</f>
        <v>Data from year 2022</v>
      </c>
      <c r="K67" s="189">
        <v>0</v>
      </c>
      <c r="L67" s="84"/>
      <c r="M67" s="119"/>
      <c r="N67" s="120" t="str">
        <f>IF(TRIM(M67)="", "", IF(VLOOKUP(M67,'Footnotes list'!$D$9:$E$107,2,FALSE)=0,"",VLOOKUP(M67,'Footnotes list'!$D$9:$E$107,2,FALSE) ) )</f>
        <v/>
      </c>
      <c r="O67" s="189">
        <v>0</v>
      </c>
      <c r="P67" s="84"/>
      <c r="Q67" s="119"/>
      <c r="R67" s="120" t="str">
        <f>IF(TRIM(Q67)="", "", IF(VLOOKUP(Q67,'Footnotes list'!$D$9:$E$107,2,FALSE)=0,"",VLOOKUP(Q67,'Footnotes list'!$D$9:$E$107,2,FALSE) ) )</f>
        <v/>
      </c>
      <c r="S67" s="189">
        <v>0</v>
      </c>
      <c r="T67" s="84"/>
      <c r="U67" s="119"/>
      <c r="V67" s="401" t="str">
        <f>IF(TRIM(U67)="", "", IF(VLOOKUP(U67,'Footnotes list'!$D$9:$E$107,2,FALSE)=0,"",VLOOKUP(U67,'Footnotes list'!$D$9:$E$107,2,FALSE) ) )</f>
        <v/>
      </c>
      <c r="W67" s="468">
        <f t="shared" si="11"/>
        <v>0</v>
      </c>
      <c r="X67" s="405"/>
      <c r="Y67" s="119"/>
      <c r="Z67" s="122" t="str">
        <f>IF(TRIM(Y67)="", "", IF(VLOOKUP(Y67,'Footnotes list'!$D$9:$E$107,2,FALSE)=0,"",VLOOKUP(Y67,'Footnotes list'!$D$9:$E$107,2,FALSE) ) )</f>
        <v/>
      </c>
    </row>
    <row r="68" spans="3:26" ht="18" customHeight="1" thickBot="1" x14ac:dyDescent="0.4">
      <c r="C68" s="246" t="s">
        <v>236</v>
      </c>
      <c r="F68" s="412" t="s">
        <v>237</v>
      </c>
      <c r="G68" s="486">
        <f>IF(COUNTA(G58:G67)&lt;10,"",SUM(G58:G67))</f>
        <v>2513.63978</v>
      </c>
      <c r="H68" s="85" t="s">
        <v>294</v>
      </c>
      <c r="I68" s="123">
        <v>3</v>
      </c>
      <c r="J68" s="124" t="str">
        <f>IF(TRIM(I68)="", "", IF(VLOOKUP(I68,'Footnotes list'!$D$9:$E$107,2,FALSE)=0,"",VLOOKUP(I68,'Footnotes list'!$D$9:$E$107,2,FALSE) ) )</f>
        <v>Data from year 2022  and tehnical error in 2022, marine areas smaller than MMU mariner were misclassified as NoData values.</v>
      </c>
      <c r="K68" s="487">
        <f>IFERROR('Table 2 (Conversion matrix)'!R23/1000," ")</f>
        <v>0</v>
      </c>
      <c r="L68" s="85"/>
      <c r="M68" s="123"/>
      <c r="N68" s="124" t="str">
        <f>IF(TRIM(M68)="", "", IF(VLOOKUP(M68,'Footnotes list'!$D$9:$E$107,2,FALSE)=0,"",VLOOKUP(M68,'Footnotes list'!$D$9:$E$107,2,FALSE) ) )</f>
        <v/>
      </c>
      <c r="O68" s="487">
        <f>IFERROR('Table 2 (Conversion matrix)'!S22/1000," ")</f>
        <v>0</v>
      </c>
      <c r="P68" s="85"/>
      <c r="Q68" s="123"/>
      <c r="R68" s="124" t="str">
        <f>IF(TRIM(Q68)="", "", IF(VLOOKUP(Q68,'Footnotes list'!$D$9:$E$107,2,FALSE)=0,"",VLOOKUP(Q68,'Footnotes list'!$D$9:$E$107,2,FALSE) ) )</f>
        <v/>
      </c>
      <c r="S68" s="464">
        <f>IF(COUNTA(S58:S67)&lt;10,"",SUM(S58:S67))</f>
        <v>2513.7117899999998</v>
      </c>
      <c r="T68" s="85" t="s">
        <v>294</v>
      </c>
      <c r="U68" s="123"/>
      <c r="V68" s="402" t="str">
        <f>IF(TRIM(U68)="", "", IF(VLOOKUP(U68,'Footnotes list'!$D$9:$E$107,2,FALSE)=0,"",VLOOKUP(U68,'Footnotes list'!$D$9:$E$107,2,FALSE) ) )</f>
        <v/>
      </c>
      <c r="W68" s="469">
        <f>IFERROR(IF(TRIM(CONCATENATE(G68,S68))="","",S68-G68),"")</f>
        <v>7.2009999999863794E-2</v>
      </c>
      <c r="X68" s="406"/>
      <c r="Y68" s="123"/>
      <c r="Z68" s="125" t="str">
        <f>IF(TRIM(Y68)="", "", IF(VLOOKUP(Y68,'Footnotes list'!$D$9:$E$107,2,FALSE)=0,"",VLOOKUP(Y68,'Footnotes list'!$D$9:$E$107,2,FALSE) ) )</f>
        <v/>
      </c>
    </row>
    <row r="69" spans="3:26" ht="26.25" customHeight="1" thickBot="1" x14ac:dyDescent="0.4">
      <c r="C69" s="247" t="s">
        <v>238</v>
      </c>
      <c r="F69" s="418" t="s">
        <v>238</v>
      </c>
      <c r="G69" s="466">
        <f>IF(COUNT(G13,G20,G23,G30,G34,G38,G41,G44,G48,G52,G57,G68)&lt;12,"",SUM(G13+G20+G23+G30+G34+G38+G41+G44+G48+G52+G57+G68))</f>
        <v>7044.0674400000007</v>
      </c>
      <c r="H69" s="85"/>
      <c r="I69" s="419"/>
      <c r="J69" s="420" t="str">
        <f>IF(TRIM(I69)="", "", IF(VLOOKUP(I69,'Footnotes list'!$D$9:$E$107,2,FALSE)=0,"",VLOOKUP(I69,'Footnotes list'!$D$9:$E$107,2,FALSE) ) )</f>
        <v/>
      </c>
      <c r="K69" s="467">
        <f>IF(COUNT(K13,K20,K23,K30,K34,K38,K41,K44,K48,K52,K57,K68)&lt;12,"",SUM(K13+K20+K23+K30+K34+K38+K41+K44+K48+K52+K57+K68))</f>
        <v>112.00995999999998</v>
      </c>
      <c r="L69" s="85"/>
      <c r="M69" s="419"/>
      <c r="N69" s="420" t="str">
        <f>IF(TRIM(M69)="", "", IF(VLOOKUP(M69,'Footnotes list'!$D$9:$E$107,2,FALSE)=0,"",VLOOKUP(M69,'Footnotes list'!$D$9:$E$107,2,FALSE) ) )</f>
        <v/>
      </c>
      <c r="O69" s="467">
        <f>IF(COUNT(O13,O20,O23,O30,O34,O38,O41,O44,O48,O52,O57,O68)&lt;12,"",SUM(O13+O20+O23+O30+O34+O38+O41+O44+O48+O52+O57+O68))</f>
        <v>112.00995999999999</v>
      </c>
      <c r="P69" s="85"/>
      <c r="Q69" s="419"/>
      <c r="R69" s="420" t="str">
        <f>IF(TRIM(Q69)="", "", IF(VLOOKUP(Q69,'Footnotes list'!$D$9:$E$107,2,FALSE)=0,"",VLOOKUP(Q69,'Footnotes list'!$D$9:$E$107,2,FALSE) ) )</f>
        <v/>
      </c>
      <c r="S69" s="466">
        <f>IF(COUNT(S13,S20,S23,S30,S34,S38,S41,S44,S48,S52,S57,S68)&lt;12,"",SUM(S13+S20+S23+S30+S34+S38+S41+S44+S48+S52+S57+S68))</f>
        <v>7044.0674400000007</v>
      </c>
      <c r="T69" s="85"/>
      <c r="U69" s="419"/>
      <c r="V69" s="420" t="str">
        <f>IF(TRIM(U69)="", "", IF(VLOOKUP(U69,'Footnotes list'!$D$9:$E$107,2,FALSE)=0,"",VLOOKUP(U69,'Footnotes list'!$D$9:$E$107,2,FALSE) ) )</f>
        <v/>
      </c>
      <c r="W69" s="470"/>
      <c r="X69" s="85"/>
      <c r="Y69" s="419"/>
      <c r="Z69" s="421" t="str">
        <f>IF(TRIM(Y69)="", "", IF(VLOOKUP(Y69,'Footnotes list'!$D$9:$E$107,2,FALSE)=0,"",VLOOKUP(Y69,'Footnotes list'!$D$9:$E$107,2,FALSE) ) )</f>
        <v/>
      </c>
    </row>
    <row r="70" spans="3:26" ht="15" hidden="1" thickBot="1" x14ac:dyDescent="0.4">
      <c r="W70"/>
    </row>
    <row r="71" spans="3:26" s="1" customFormat="1" ht="17.25" hidden="1" customHeight="1" thickBot="1" x14ac:dyDescent="0.4">
      <c r="E71"/>
      <c r="F71" s="103" t="s">
        <v>239</v>
      </c>
      <c r="G71" s="102" t="s">
        <v>240</v>
      </c>
      <c r="H71" s="102"/>
      <c r="I71" s="102"/>
      <c r="J71" s="102"/>
      <c r="K71" s="102" t="s">
        <v>241</v>
      </c>
      <c r="L71" s="102"/>
      <c r="M71" s="102"/>
      <c r="N71" s="102"/>
      <c r="O71" s="102" t="s">
        <v>242</v>
      </c>
      <c r="P71" s="102"/>
      <c r="Q71" s="102"/>
      <c r="R71" s="102"/>
      <c r="S71" s="102" t="s">
        <v>243</v>
      </c>
      <c r="T71" s="102"/>
      <c r="U71" s="102"/>
      <c r="V71" s="102"/>
      <c r="W71" s="102" t="s">
        <v>244</v>
      </c>
      <c r="X71" s="102"/>
      <c r="Y71" s="102"/>
      <c r="Z71" s="102"/>
    </row>
    <row r="72" spans="3:26" x14ac:dyDescent="0.35">
      <c r="W72"/>
    </row>
    <row r="73" spans="3:26" x14ac:dyDescent="0.35">
      <c r="F73" s="106"/>
      <c r="W73"/>
    </row>
    <row r="74" spans="3:26" ht="9" customHeight="1" x14ac:dyDescent="0.35">
      <c r="F74" s="107"/>
      <c r="W74"/>
    </row>
    <row r="75" spans="3:26" x14ac:dyDescent="0.35">
      <c r="F75" s="107" t="s">
        <v>245</v>
      </c>
      <c r="W75"/>
    </row>
    <row r="76" spans="3:26" x14ac:dyDescent="0.35">
      <c r="F76" s="108" t="s">
        <v>246</v>
      </c>
      <c r="W76"/>
    </row>
    <row r="77" spans="3:26" ht="51.75" customHeight="1" x14ac:dyDescent="0.35">
      <c r="F77" s="229" t="s">
        <v>247</v>
      </c>
      <c r="W77"/>
    </row>
    <row r="78" spans="3:26" ht="27.75" customHeight="1" x14ac:dyDescent="0.35">
      <c r="F78" s="241" t="s">
        <v>248</v>
      </c>
      <c r="W78"/>
    </row>
    <row r="79" spans="3:26" x14ac:dyDescent="0.35">
      <c r="F79" s="126" t="s">
        <v>249</v>
      </c>
      <c r="W79"/>
    </row>
    <row r="80" spans="3:26" x14ac:dyDescent="0.35">
      <c r="W80"/>
    </row>
    <row r="81" spans="23:23" x14ac:dyDescent="0.35">
      <c r="W81"/>
    </row>
    <row r="82" spans="23:23" x14ac:dyDescent="0.35">
      <c r="W82"/>
    </row>
    <row r="83" spans="23:23" x14ac:dyDescent="0.35">
      <c r="W83"/>
    </row>
    <row r="84" spans="23:23" x14ac:dyDescent="0.35">
      <c r="W84"/>
    </row>
    <row r="85" spans="23:23" x14ac:dyDescent="0.35">
      <c r="W85"/>
    </row>
    <row r="86" spans="23:23" x14ac:dyDescent="0.35">
      <c r="W86"/>
    </row>
    <row r="87" spans="23:23" x14ac:dyDescent="0.35">
      <c r="W87"/>
    </row>
    <row r="88" spans="23:23" x14ac:dyDescent="0.35">
      <c r="W88"/>
    </row>
    <row r="89" spans="23:23" x14ac:dyDescent="0.35">
      <c r="W89"/>
    </row>
    <row r="90" spans="23:23" x14ac:dyDescent="0.35">
      <c r="W90"/>
    </row>
    <row r="91" spans="23:23" x14ac:dyDescent="0.35">
      <c r="W91"/>
    </row>
    <row r="92" spans="23:23" x14ac:dyDescent="0.35">
      <c r="W92"/>
    </row>
    <row r="93" spans="23:23" x14ac:dyDescent="0.35">
      <c r="W93"/>
    </row>
    <row r="94" spans="23:23" x14ac:dyDescent="0.35">
      <c r="W94"/>
    </row>
    <row r="95" spans="23:23" x14ac:dyDescent="0.35">
      <c r="W95"/>
    </row>
    <row r="96" spans="23:23" x14ac:dyDescent="0.35">
      <c r="W96"/>
    </row>
    <row r="97" spans="23:23" x14ac:dyDescent="0.35">
      <c r="W97"/>
    </row>
    <row r="98" spans="23:23" x14ac:dyDescent="0.35">
      <c r="W98"/>
    </row>
    <row r="99" spans="23:23" x14ac:dyDescent="0.35">
      <c r="W99"/>
    </row>
    <row r="100" spans="23:23" x14ac:dyDescent="0.35">
      <c r="W100"/>
    </row>
    <row r="101" spans="23:23" x14ac:dyDescent="0.35">
      <c r="W101"/>
    </row>
    <row r="102" spans="23:23" x14ac:dyDescent="0.35">
      <c r="W102"/>
    </row>
    <row r="103" spans="23:23" x14ac:dyDescent="0.35">
      <c r="W103"/>
    </row>
    <row r="104" spans="23:23" x14ac:dyDescent="0.35">
      <c r="W104"/>
    </row>
    <row r="105" spans="23:23" x14ac:dyDescent="0.35">
      <c r="W105"/>
    </row>
    <row r="106" spans="23:23" x14ac:dyDescent="0.35">
      <c r="W106"/>
    </row>
    <row r="107" spans="23:23" x14ac:dyDescent="0.35">
      <c r="W107"/>
    </row>
    <row r="108" spans="23:23" x14ac:dyDescent="0.35">
      <c r="W108"/>
    </row>
    <row r="109" spans="23:23" x14ac:dyDescent="0.35">
      <c r="W109"/>
    </row>
    <row r="110" spans="23:23" x14ac:dyDescent="0.35">
      <c r="W110"/>
    </row>
    <row r="111" spans="23:23" x14ac:dyDescent="0.35">
      <c r="W111"/>
    </row>
    <row r="112" spans="23:23" x14ac:dyDescent="0.35">
      <c r="W112"/>
    </row>
    <row r="113" spans="23:23" x14ac:dyDescent="0.35">
      <c r="W113"/>
    </row>
    <row r="114" spans="23:23" x14ac:dyDescent="0.35">
      <c r="W114"/>
    </row>
    <row r="115" spans="23:23" x14ac:dyDescent="0.35">
      <c r="W115"/>
    </row>
    <row r="116" spans="23:23" x14ac:dyDescent="0.35">
      <c r="W116"/>
    </row>
    <row r="117" spans="23:23" x14ac:dyDescent="0.35">
      <c r="W117"/>
    </row>
    <row r="118" spans="23:23" x14ac:dyDescent="0.35">
      <c r="W118"/>
    </row>
    <row r="119" spans="23:23" x14ac:dyDescent="0.35">
      <c r="W119"/>
    </row>
    <row r="120" spans="23:23" x14ac:dyDescent="0.35">
      <c r="W120"/>
    </row>
    <row r="121" spans="23:23" x14ac:dyDescent="0.35">
      <c r="W121"/>
    </row>
    <row r="122" spans="23:23" x14ac:dyDescent="0.35">
      <c r="W122"/>
    </row>
    <row r="123" spans="23:23" x14ac:dyDescent="0.35">
      <c r="W123"/>
    </row>
    <row r="124" spans="23:23" x14ac:dyDescent="0.35">
      <c r="W124"/>
    </row>
    <row r="125" spans="23:23" x14ac:dyDescent="0.35">
      <c r="W125"/>
    </row>
    <row r="126" spans="23:23" x14ac:dyDescent="0.35">
      <c r="W126"/>
    </row>
    <row r="127" spans="23:23" x14ac:dyDescent="0.35">
      <c r="W127"/>
    </row>
    <row r="128" spans="23:23" x14ac:dyDescent="0.35">
      <c r="W128"/>
    </row>
    <row r="129" spans="23:23" x14ac:dyDescent="0.35">
      <c r="W129"/>
    </row>
    <row r="130" spans="23:23" x14ac:dyDescent="0.35">
      <c r="W130"/>
    </row>
    <row r="131" spans="23:23" x14ac:dyDescent="0.35">
      <c r="W131"/>
    </row>
    <row r="132" spans="23:23" x14ac:dyDescent="0.35">
      <c r="W132"/>
    </row>
    <row r="133" spans="23:23" x14ac:dyDescent="0.35">
      <c r="W133"/>
    </row>
    <row r="134" spans="23:23" x14ac:dyDescent="0.35">
      <c r="W134"/>
    </row>
    <row r="135" spans="23:23" x14ac:dyDescent="0.35">
      <c r="W135"/>
    </row>
    <row r="136" spans="23:23" x14ac:dyDescent="0.35">
      <c r="W136"/>
    </row>
    <row r="137" spans="23:23" x14ac:dyDescent="0.35">
      <c r="W137"/>
    </row>
    <row r="138" spans="23:23" x14ac:dyDescent="0.35">
      <c r="W138"/>
    </row>
    <row r="139" spans="23:23" x14ac:dyDescent="0.35">
      <c r="W139"/>
    </row>
    <row r="140" spans="23:23" x14ac:dyDescent="0.35">
      <c r="W140"/>
    </row>
    <row r="141" spans="23:23" x14ac:dyDescent="0.35">
      <c r="W141"/>
    </row>
    <row r="142" spans="23:23" x14ac:dyDescent="0.35">
      <c r="W142"/>
    </row>
    <row r="143" spans="23:23" x14ac:dyDescent="0.35">
      <c r="W143"/>
    </row>
    <row r="144" spans="23:23" x14ac:dyDescent="0.35">
      <c r="W144"/>
    </row>
    <row r="145" spans="23:23" x14ac:dyDescent="0.35">
      <c r="W145"/>
    </row>
    <row r="146" spans="23:23" x14ac:dyDescent="0.35">
      <c r="W146"/>
    </row>
    <row r="147" spans="23:23" x14ac:dyDescent="0.35">
      <c r="W147"/>
    </row>
    <row r="148" spans="23:23" x14ac:dyDescent="0.35">
      <c r="W148"/>
    </row>
    <row r="149" spans="23:23" x14ac:dyDescent="0.35">
      <c r="W149"/>
    </row>
    <row r="150" spans="23:23" x14ac:dyDescent="0.35">
      <c r="W150"/>
    </row>
    <row r="151" spans="23:23" x14ac:dyDescent="0.35">
      <c r="W151"/>
    </row>
    <row r="152" spans="23:23" x14ac:dyDescent="0.35">
      <c r="W152"/>
    </row>
    <row r="153" spans="23:23" x14ac:dyDescent="0.35">
      <c r="W153"/>
    </row>
    <row r="154" spans="23:23" x14ac:dyDescent="0.35">
      <c r="W154"/>
    </row>
    <row r="155" spans="23:23" x14ac:dyDescent="0.35">
      <c r="W155"/>
    </row>
  </sheetData>
  <sheetProtection algorithmName="SHA-512" hashValue="Enik+fEM3AYMB+3Br7X5duJE7B600HoKWJjZn7Ezw9nQPOsoQG6fKJjkDoD9DIUc0Ky0YixP83q+sK5BpWyz6Q==" saltValue="EgLHAJ4soDv1gnCjXY84cQ==" spinCount="100000" sheet="1" objects="1" scenarios="1"/>
  <mergeCells count="6">
    <mergeCell ref="F2:Z2"/>
    <mergeCell ref="Y7:Z7"/>
    <mergeCell ref="I7:J7"/>
    <mergeCell ref="M7:N7"/>
    <mergeCell ref="Q7:R7"/>
    <mergeCell ref="U7:V7"/>
  </mergeCells>
  <phoneticPr fontId="55" type="noConversion"/>
  <dataValidations count="1">
    <dataValidation type="decimal" allowBlank="1" showInputMessage="1" showErrorMessage="1" sqref="G14:G19 G58:G67 G53:G56 G49:G51 G45:G47 G42:G43 G39:G40 G35:G37 G31:G33 G24:G29 G21:G22 G8:G12 K14:K19 K58:K67 K53:K56 K49:K51 K45:K47 K42:K43 K39:K40 K35:K37 K31:K33 K24:K29 K21:K22 K8:K12 O14:O19 O58:O67 O53:O56 O49:O51 O45:O47 O42:O43 O39:O40 O35:O37 O31:O33 O24:O29 O21:O22 O8:O12 S14:S19 S58:S67 S53:S56 S49:S51 S45:S47 S42:S43 S39:S40 S35:S37 S31:S33 S24:S29 S21:S22 S8:S12" xr:uid="{D90BFE82-6C1D-4608-BCFF-802C93E3CEE4}">
      <formula1>0</formula1>
      <formula2>999999999999</formula2>
    </dataValidation>
  </dataValidations>
  <pageMargins left="0.7" right="0.7" top="0.75" bottom="0.75" header="0.3" footer="0.3"/>
  <pageSetup paperSize="9"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4" r:id="rId4" name="Button 2">
              <controlPr defaultSize="0" print="0" autoFill="0" autoPict="0" macro="[0]!MainBody">
                <anchor moveWithCells="1" sizeWithCells="1">
                  <from>
                    <xdr:col>5</xdr:col>
                    <xdr:colOff>19050</xdr:colOff>
                    <xdr:row>1</xdr:row>
                    <xdr:rowOff>107950</xdr:rowOff>
                  </from>
                  <to>
                    <xdr:col>5</xdr:col>
                    <xdr:colOff>965200</xdr:colOff>
                    <xdr:row>1</xdr:row>
                    <xdr:rowOff>552450</xdr:rowOff>
                  </to>
                </anchor>
              </controlPr>
            </control>
          </mc:Choice>
        </mc:AlternateContent>
        <mc:AlternateContent xmlns:mc="http://schemas.openxmlformats.org/markup-compatibility/2006">
          <mc:Choice Requires="x14">
            <control shapeId="3075" r:id="rId5" name="Button 3">
              <controlPr defaultSize="0" print="0" autoFill="0" autoPict="0" macro="[0]!RestoreColours">
                <anchor moveWithCells="1" sizeWithCells="1">
                  <from>
                    <xdr:col>5</xdr:col>
                    <xdr:colOff>1181100</xdr:colOff>
                    <xdr:row>1</xdr:row>
                    <xdr:rowOff>95250</xdr:rowOff>
                  </from>
                  <to>
                    <xdr:col>5</xdr:col>
                    <xdr:colOff>2000250</xdr:colOff>
                    <xdr:row>1</xdr:row>
                    <xdr:rowOff>565150</xdr:rowOff>
                  </to>
                </anchor>
              </controlPr>
            </control>
          </mc:Choice>
        </mc:AlternateContent>
        <mc:AlternateContent xmlns:mc="http://schemas.openxmlformats.org/markup-compatibility/2006">
          <mc:Choice Requires="x14">
            <control shapeId="3079" r:id="rId6" name="formulas">
              <controlPr defaultSize="0" print="0" autoFill="0" autoPict="0" macro="[0]!'SwitchLocksInCells &quot;formulas&quot;'" altText="Lock formulas">
                <anchor moveWithCells="1" sizeWithCells="1">
                  <from>
                    <xdr:col>5</xdr:col>
                    <xdr:colOff>2184400</xdr:colOff>
                    <xdr:row>1</xdr:row>
                    <xdr:rowOff>95250</xdr:rowOff>
                  </from>
                  <to>
                    <xdr:col>5</xdr:col>
                    <xdr:colOff>3041650</xdr:colOff>
                    <xdr:row>1</xdr:row>
                    <xdr:rowOff>584200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Lists!$D$2:$D$8</xm:f>
          </x14:formula1>
          <xm:sqref>T8:T69 H8:H69 L8:L69 P8:P69 X8:X69</xm:sqref>
        </x14:dataValidation>
        <x14:dataValidation type="list" allowBlank="1" showInputMessage="1" showErrorMessage="1" xr:uid="{00000000-0002-0000-0300-000001000000}">
          <x14:formula1>
            <xm:f>'Footnotes list'!$D$9:$D$58</xm:f>
          </x14:formula1>
          <xm:sqref>U8:U69 Q8:Q69 I8:I69 M8:M69 Y8:Y69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C2DBA9"/>
  </sheetPr>
  <dimension ref="C1:AP37"/>
  <sheetViews>
    <sheetView showGridLines="0" topLeftCell="A28" zoomScaleNormal="100" workbookViewId="0">
      <selection activeCell="O9" sqref="O9:O10"/>
    </sheetView>
  </sheetViews>
  <sheetFormatPr defaultColWidth="9.1796875" defaultRowHeight="14.5" x14ac:dyDescent="0.35"/>
  <cols>
    <col min="1" max="2" width="2" customWidth="1"/>
    <col min="3" max="3" width="14.7265625" hidden="1" customWidth="1"/>
    <col min="4" max="4" width="10.453125" hidden="1" customWidth="1"/>
    <col min="5" max="5" width="6.7265625" customWidth="1"/>
    <col min="6" max="6" width="52.81640625" customWidth="1"/>
    <col min="7" max="19" width="12.26953125" customWidth="1"/>
    <col min="20" max="20" width="21" hidden="1" customWidth="1"/>
    <col min="21" max="21" width="0" hidden="1" customWidth="1"/>
  </cols>
  <sheetData>
    <row r="1" spans="3:42" s="1" customFormat="1" ht="15" thickBot="1" x14ac:dyDescent="0.4">
      <c r="E1" s="3"/>
      <c r="F1" s="3"/>
      <c r="G1" s="12"/>
      <c r="H1" s="12"/>
      <c r="I1" s="12"/>
      <c r="J1" s="12"/>
      <c r="K1" s="3"/>
      <c r="L1" s="12"/>
      <c r="M1" s="12"/>
      <c r="N1" s="12"/>
      <c r="O1" s="3"/>
      <c r="P1" s="12"/>
      <c r="Q1" s="12"/>
      <c r="R1" s="12"/>
      <c r="S1" s="3"/>
    </row>
    <row r="2" spans="3:42" ht="56.25" customHeight="1" thickTop="1" x14ac:dyDescent="0.35">
      <c r="C2" s="105" t="s">
        <v>105</v>
      </c>
      <c r="D2" s="150" t="str">
        <f>'GETTING STARTED'!G11</f>
        <v>A</v>
      </c>
      <c r="E2" s="534" t="s">
        <v>250</v>
      </c>
      <c r="F2" s="534"/>
      <c r="G2" s="534"/>
      <c r="H2" s="534"/>
      <c r="I2" s="534"/>
      <c r="J2" s="534"/>
      <c r="K2" s="534"/>
      <c r="L2" s="534"/>
      <c r="M2" s="534"/>
      <c r="N2" s="534"/>
      <c r="O2" s="534"/>
      <c r="P2" s="534"/>
      <c r="Q2" s="534"/>
      <c r="R2" s="534"/>
      <c r="S2" s="534"/>
    </row>
    <row r="3" spans="3:42" ht="27" customHeight="1" x14ac:dyDescent="0.35">
      <c r="C3" s="105" t="s">
        <v>107</v>
      </c>
      <c r="D3" s="150" t="str">
        <f>'GETTING STARTED'!G9</f>
        <v>EE</v>
      </c>
      <c r="E3" s="127" t="str">
        <f>IF('GETTING STARTED'!E9="","",'GETTING STARTED'!E9)</f>
        <v>Estonia</v>
      </c>
      <c r="F3" s="127"/>
      <c r="G3" s="127"/>
      <c r="H3" s="127"/>
      <c r="I3" s="127"/>
      <c r="J3" s="127"/>
      <c r="K3" s="127"/>
      <c r="L3" s="127"/>
      <c r="M3" s="127"/>
      <c r="N3" s="127"/>
      <c r="O3" s="127"/>
      <c r="P3" s="127"/>
      <c r="Q3" s="127"/>
      <c r="R3" s="127"/>
      <c r="S3" s="127"/>
      <c r="T3" s="104"/>
      <c r="U3" s="104"/>
      <c r="V3" s="104"/>
      <c r="W3" s="104"/>
      <c r="X3" s="104"/>
      <c r="Y3" s="104"/>
      <c r="Z3" s="104"/>
      <c r="AA3" s="104"/>
      <c r="AB3" s="104"/>
      <c r="AC3" s="104"/>
      <c r="AD3" s="104"/>
      <c r="AE3" s="104"/>
      <c r="AF3" s="104"/>
      <c r="AG3" s="104"/>
      <c r="AH3" s="104"/>
      <c r="AI3" s="104"/>
      <c r="AJ3" s="104"/>
      <c r="AK3" s="104"/>
      <c r="AL3" s="104"/>
      <c r="AM3" s="104"/>
      <c r="AN3" s="104"/>
      <c r="AO3" s="104"/>
      <c r="AP3" s="104"/>
    </row>
    <row r="4" spans="3:42" ht="18" customHeight="1" x14ac:dyDescent="0.35">
      <c r="C4" s="105" t="s">
        <v>108</v>
      </c>
      <c r="D4" s="150">
        <f>IF('GETTING STARTED'!E13="","",'GETTING STARTED'!E13)</f>
        <v>2024</v>
      </c>
      <c r="E4" s="149" t="str">
        <f xml:space="preserve"> "Reference year of closing stock: " &amp;$D$4</f>
        <v>Reference year of closing stock: 2024</v>
      </c>
      <c r="F4" s="127"/>
      <c r="G4" s="127"/>
      <c r="H4" s="127"/>
      <c r="I4" s="127"/>
      <c r="J4" s="127"/>
      <c r="K4" s="127"/>
      <c r="L4" s="127"/>
      <c r="M4" s="127"/>
      <c r="N4" s="127"/>
      <c r="O4" s="127"/>
      <c r="P4" s="127"/>
      <c r="Q4" s="127"/>
      <c r="R4" s="127"/>
      <c r="S4" s="127"/>
      <c r="T4" s="104"/>
      <c r="U4" s="104"/>
      <c r="V4" s="104"/>
      <c r="W4" s="104"/>
      <c r="X4" s="104"/>
      <c r="Y4" s="104"/>
      <c r="Z4" s="104"/>
      <c r="AA4" s="104"/>
      <c r="AB4" s="104"/>
      <c r="AC4" s="104"/>
      <c r="AD4" s="104"/>
      <c r="AE4" s="104"/>
      <c r="AF4" s="104"/>
      <c r="AG4" s="104"/>
      <c r="AH4" s="104"/>
      <c r="AI4" s="104"/>
      <c r="AJ4" s="104"/>
      <c r="AK4" s="104"/>
      <c r="AL4" s="104"/>
      <c r="AM4" s="104"/>
      <c r="AN4" s="104"/>
      <c r="AO4" s="104"/>
      <c r="AP4" s="104"/>
    </row>
    <row r="5" spans="3:42" ht="15.75" customHeight="1" thickBot="1" x14ac:dyDescent="0.4">
      <c r="C5" s="105" t="s">
        <v>109</v>
      </c>
      <c r="D5" s="150" t="s">
        <v>251</v>
      </c>
      <c r="E5" s="151" t="str">
        <f xml:space="preserve"> "(Opening stock at the end of: " &amp; 'GETTING STARTED'!$E$15 &amp; ")"</f>
        <v>(Opening stock at the end of: 2023)</v>
      </c>
      <c r="F5" s="253"/>
      <c r="G5" s="128"/>
      <c r="H5" s="128"/>
      <c r="I5" s="128"/>
      <c r="J5" s="128"/>
      <c r="K5" s="128"/>
      <c r="L5" s="128"/>
      <c r="M5" s="128"/>
      <c r="N5" s="128"/>
      <c r="O5" s="128"/>
      <c r="P5" s="128"/>
      <c r="Q5" s="128"/>
      <c r="R5" s="128"/>
      <c r="S5" s="128"/>
      <c r="T5" s="104"/>
      <c r="U5" s="104"/>
      <c r="V5" s="104"/>
      <c r="W5" s="104"/>
      <c r="X5" s="104"/>
      <c r="Y5" s="104"/>
      <c r="Z5" s="104"/>
      <c r="AA5" s="104"/>
      <c r="AB5" s="104"/>
      <c r="AC5" s="104"/>
      <c r="AD5" s="104"/>
      <c r="AE5" s="104"/>
      <c r="AF5" s="104"/>
      <c r="AG5" s="104"/>
      <c r="AH5" s="104"/>
      <c r="AI5" s="104"/>
      <c r="AJ5" s="104"/>
      <c r="AK5" s="104"/>
      <c r="AL5" s="104"/>
      <c r="AM5" s="104"/>
      <c r="AN5" s="104"/>
      <c r="AO5" s="104"/>
      <c r="AP5" s="104"/>
    </row>
    <row r="6" spans="3:42" ht="12" customHeight="1" thickBot="1" x14ac:dyDescent="0.4">
      <c r="C6" s="105" t="s">
        <v>252</v>
      </c>
      <c r="D6" s="198" t="s">
        <v>244</v>
      </c>
    </row>
    <row r="7" spans="3:42" s="1" customFormat="1" ht="15" thickBot="1" x14ac:dyDescent="0.4">
      <c r="E7"/>
      <c r="F7"/>
      <c r="G7" s="541" t="s">
        <v>253</v>
      </c>
      <c r="H7" s="542"/>
      <c r="I7" s="542"/>
      <c r="J7" s="542"/>
      <c r="K7" s="542"/>
      <c r="L7" s="542"/>
      <c r="M7" s="542"/>
      <c r="N7" s="542"/>
      <c r="O7" s="542"/>
      <c r="P7" s="542"/>
      <c r="Q7" s="542"/>
      <c r="R7" s="542"/>
      <c r="S7" s="543"/>
    </row>
    <row r="8" spans="3:42" ht="15" thickBot="1" x14ac:dyDescent="0.4">
      <c r="G8" s="196">
        <v>1</v>
      </c>
      <c r="H8" s="197">
        <v>2</v>
      </c>
      <c r="I8" s="197">
        <v>3</v>
      </c>
      <c r="J8" s="197">
        <v>4</v>
      </c>
      <c r="K8" s="197">
        <v>5</v>
      </c>
      <c r="L8" s="197">
        <v>6</v>
      </c>
      <c r="M8" s="197">
        <v>7</v>
      </c>
      <c r="N8" s="197">
        <v>8</v>
      </c>
      <c r="O8" s="197">
        <v>9</v>
      </c>
      <c r="P8" s="197">
        <v>10</v>
      </c>
      <c r="Q8" s="197">
        <v>11</v>
      </c>
      <c r="R8" s="199">
        <v>12</v>
      </c>
      <c r="S8" s="200"/>
    </row>
    <row r="9" spans="3:42" ht="45.75" customHeight="1" thickBot="1" x14ac:dyDescent="0.4">
      <c r="C9" s="206" t="s">
        <v>113</v>
      </c>
      <c r="E9" s="198"/>
      <c r="F9" s="198"/>
      <c r="G9" s="548" t="s">
        <v>254</v>
      </c>
      <c r="H9" s="544" t="s">
        <v>255</v>
      </c>
      <c r="I9" s="544" t="s">
        <v>256</v>
      </c>
      <c r="J9" s="544" t="s">
        <v>257</v>
      </c>
      <c r="K9" s="544" t="s">
        <v>258</v>
      </c>
      <c r="L9" s="544" t="s">
        <v>259</v>
      </c>
      <c r="M9" s="544" t="s">
        <v>260</v>
      </c>
      <c r="N9" s="544" t="s">
        <v>261</v>
      </c>
      <c r="O9" s="544" t="s">
        <v>262</v>
      </c>
      <c r="P9" s="544" t="s">
        <v>263</v>
      </c>
      <c r="Q9" s="544" t="s">
        <v>264</v>
      </c>
      <c r="R9" s="546" t="s">
        <v>265</v>
      </c>
      <c r="S9" s="539" t="s">
        <v>266</v>
      </c>
    </row>
    <row r="10" spans="3:42" ht="21.75" customHeight="1" thickBot="1" x14ac:dyDescent="0.4">
      <c r="C10" s="207"/>
      <c r="E10" s="555" t="s">
        <v>267</v>
      </c>
      <c r="F10" s="556"/>
      <c r="G10" s="549"/>
      <c r="H10" s="545"/>
      <c r="I10" s="545"/>
      <c r="J10" s="545"/>
      <c r="K10" s="545"/>
      <c r="L10" s="545"/>
      <c r="M10" s="545"/>
      <c r="N10" s="545"/>
      <c r="O10" s="545"/>
      <c r="P10" s="545"/>
      <c r="Q10" s="545"/>
      <c r="R10" s="547"/>
      <c r="S10" s="540"/>
    </row>
    <row r="11" spans="3:42" ht="15" thickBot="1" x14ac:dyDescent="0.4">
      <c r="C11" s="208" t="s">
        <v>130</v>
      </c>
      <c r="E11" s="190">
        <v>1</v>
      </c>
      <c r="F11" s="191" t="s">
        <v>254</v>
      </c>
      <c r="G11" s="152" t="s">
        <v>268</v>
      </c>
      <c r="H11" s="488">
        <v>3636.5600000000004</v>
      </c>
      <c r="I11" s="488">
        <v>6793.77</v>
      </c>
      <c r="J11" s="488">
        <v>9052.24</v>
      </c>
      <c r="K11" s="488">
        <v>460.14000000000004</v>
      </c>
      <c r="L11" s="488">
        <v>51.690000000000005</v>
      </c>
      <c r="M11" s="488">
        <v>235.3</v>
      </c>
      <c r="N11" s="488">
        <v>563.1</v>
      </c>
      <c r="O11" s="488">
        <v>268.95</v>
      </c>
      <c r="P11" s="488">
        <v>0</v>
      </c>
      <c r="Q11" s="488">
        <v>60.18</v>
      </c>
      <c r="R11" s="489">
        <v>0</v>
      </c>
      <c r="S11" s="356">
        <f>IF((COUNT(G11:R11))=0,"",SUM(G11:R11))</f>
        <v>21121.929999999997</v>
      </c>
      <c r="T11">
        <f>IFERROR('Table 1 (Level 1 + 2)'!O13*1000,"")</f>
        <v>21121.929999999997</v>
      </c>
    </row>
    <row r="12" spans="3:42" ht="15" thickBot="1" x14ac:dyDescent="0.4">
      <c r="C12" s="208" t="s">
        <v>144</v>
      </c>
      <c r="E12" s="192">
        <v>2</v>
      </c>
      <c r="F12" s="193" t="s">
        <v>255</v>
      </c>
      <c r="G12" s="351">
        <v>6317.91</v>
      </c>
      <c r="H12" s="152" t="s">
        <v>268</v>
      </c>
      <c r="I12" s="351">
        <v>19249.010000000002</v>
      </c>
      <c r="J12" s="351">
        <v>5707.1100000000006</v>
      </c>
      <c r="K12" s="351">
        <v>191.87</v>
      </c>
      <c r="L12" s="351">
        <v>0</v>
      </c>
      <c r="M12" s="351">
        <v>0</v>
      </c>
      <c r="N12" s="351">
        <v>238.9</v>
      </c>
      <c r="O12" s="351">
        <v>0</v>
      </c>
      <c r="P12" s="351">
        <v>0</v>
      </c>
      <c r="Q12" s="351">
        <v>0</v>
      </c>
      <c r="R12" s="490">
        <v>0</v>
      </c>
      <c r="S12" s="357">
        <f t="shared" ref="S12:S22" si="0">IF((COUNT(G12:R12))=0,"",SUM(G12:R12))</f>
        <v>31704.800000000003</v>
      </c>
      <c r="T12">
        <f>IFERROR('Table 1 (Level 1 + 2)'!O20*1000,"")</f>
        <v>31704.800000000003</v>
      </c>
    </row>
    <row r="13" spans="3:42" ht="15" thickBot="1" x14ac:dyDescent="0.4">
      <c r="C13" s="208" t="s">
        <v>150</v>
      </c>
      <c r="E13" s="192">
        <v>3</v>
      </c>
      <c r="F13" s="193" t="s">
        <v>269</v>
      </c>
      <c r="G13" s="351">
        <v>5962.39</v>
      </c>
      <c r="H13" s="351">
        <v>17692.36</v>
      </c>
      <c r="I13" s="152" t="s">
        <v>268</v>
      </c>
      <c r="J13" s="351">
        <v>8050.59</v>
      </c>
      <c r="K13" s="351">
        <v>559.06000000000006</v>
      </c>
      <c r="L13" s="351">
        <v>51.11</v>
      </c>
      <c r="M13" s="351">
        <v>596.45000000000005</v>
      </c>
      <c r="N13" s="351">
        <v>286.88</v>
      </c>
      <c r="O13" s="351">
        <v>108.85000000000001</v>
      </c>
      <c r="P13" s="351">
        <v>0</v>
      </c>
      <c r="Q13" s="351">
        <v>41.64</v>
      </c>
      <c r="R13" s="490">
        <v>0</v>
      </c>
      <c r="S13" s="357">
        <f t="shared" si="0"/>
        <v>33349.329999999994</v>
      </c>
      <c r="T13">
        <f>IFERROR('Table 1 (Level 1 + 2)'!O23*1000,"")</f>
        <v>33349.329999999994</v>
      </c>
    </row>
    <row r="14" spans="3:42" ht="15" thickBot="1" x14ac:dyDescent="0.4">
      <c r="C14" s="208" t="s">
        <v>163</v>
      </c>
      <c r="E14" s="192">
        <v>4</v>
      </c>
      <c r="F14" s="193" t="s">
        <v>257</v>
      </c>
      <c r="G14" s="351">
        <v>7239.6900000000005</v>
      </c>
      <c r="H14" s="351">
        <v>1483.6200000000001</v>
      </c>
      <c r="I14" s="351">
        <v>3281.46</v>
      </c>
      <c r="J14" s="152" t="s">
        <v>268</v>
      </c>
      <c r="K14" s="351">
        <v>261.49</v>
      </c>
      <c r="L14" s="351">
        <v>90.740000000000009</v>
      </c>
      <c r="M14" s="351">
        <v>2405.5</v>
      </c>
      <c r="N14" s="351">
        <v>939.75</v>
      </c>
      <c r="O14" s="351">
        <v>116.78</v>
      </c>
      <c r="P14" s="351">
        <v>0</v>
      </c>
      <c r="Q14" s="351">
        <v>0</v>
      </c>
      <c r="R14" s="490">
        <v>0</v>
      </c>
      <c r="S14" s="357">
        <f t="shared" si="0"/>
        <v>15819.03</v>
      </c>
      <c r="T14">
        <f>IFERROR('Table 1 (Level 1 + 2)'!O30*1000,"")</f>
        <v>15819.03</v>
      </c>
    </row>
    <row r="15" spans="3:42" ht="15" thickBot="1" x14ac:dyDescent="0.4">
      <c r="C15" s="208" t="s">
        <v>170</v>
      </c>
      <c r="E15" s="192">
        <v>5</v>
      </c>
      <c r="F15" s="193" t="s">
        <v>258</v>
      </c>
      <c r="G15" s="351">
        <v>285.22000000000003</v>
      </c>
      <c r="H15" s="351">
        <v>127.39</v>
      </c>
      <c r="I15" s="351">
        <v>446.26000000000005</v>
      </c>
      <c r="J15" s="351">
        <v>862.34</v>
      </c>
      <c r="K15" s="152" t="s">
        <v>268</v>
      </c>
      <c r="L15" s="351">
        <v>0</v>
      </c>
      <c r="M15" s="351">
        <v>81.75</v>
      </c>
      <c r="N15" s="351">
        <v>0</v>
      </c>
      <c r="O15" s="351">
        <v>54.57</v>
      </c>
      <c r="P15" s="351">
        <v>0</v>
      </c>
      <c r="Q15" s="351">
        <v>0</v>
      </c>
      <c r="R15" s="490">
        <v>0</v>
      </c>
      <c r="S15" s="357">
        <f t="shared" si="0"/>
        <v>1857.53</v>
      </c>
      <c r="T15">
        <f>IFERROR('Table 1 (Level 1 + 2)'!O34*1000,"")</f>
        <v>1857.53</v>
      </c>
    </row>
    <row r="16" spans="3:42" ht="15" thickBot="1" x14ac:dyDescent="0.4">
      <c r="C16" s="208" t="s">
        <v>178</v>
      </c>
      <c r="E16" s="192">
        <v>6</v>
      </c>
      <c r="F16" s="193" t="s">
        <v>259</v>
      </c>
      <c r="G16" s="351">
        <v>0</v>
      </c>
      <c r="H16" s="351">
        <v>0</v>
      </c>
      <c r="I16" s="351">
        <v>38.440000000000005</v>
      </c>
      <c r="J16" s="351">
        <v>83.17</v>
      </c>
      <c r="K16" s="351">
        <v>27.68</v>
      </c>
      <c r="L16" s="152" t="s">
        <v>268</v>
      </c>
      <c r="M16" s="351">
        <v>33.96</v>
      </c>
      <c r="N16" s="351">
        <v>0</v>
      </c>
      <c r="O16" s="351">
        <v>0</v>
      </c>
      <c r="P16" s="351">
        <v>0</v>
      </c>
      <c r="Q16" s="351">
        <v>0</v>
      </c>
      <c r="R16" s="490">
        <v>0</v>
      </c>
      <c r="S16" s="357">
        <f t="shared" si="0"/>
        <v>183.25000000000003</v>
      </c>
      <c r="T16">
        <f>IFERROR('Table 1 (Level 1 + 2)'!O38*1000,"")</f>
        <v>183.25000000000003</v>
      </c>
    </row>
    <row r="17" spans="3:20" x14ac:dyDescent="0.35">
      <c r="C17" s="208" t="s">
        <v>184</v>
      </c>
      <c r="E17" s="192">
        <v>7</v>
      </c>
      <c r="F17" s="193" t="s">
        <v>260</v>
      </c>
      <c r="G17" s="351">
        <v>887.34</v>
      </c>
      <c r="H17" s="351">
        <v>31.94</v>
      </c>
      <c r="I17" s="351">
        <v>410.85</v>
      </c>
      <c r="J17" s="351">
        <v>3619.57</v>
      </c>
      <c r="K17" s="351">
        <v>49.96</v>
      </c>
      <c r="L17" s="351">
        <v>47.17</v>
      </c>
      <c r="M17" s="152" t="s">
        <v>268</v>
      </c>
      <c r="N17" s="351">
        <v>35.53</v>
      </c>
      <c r="O17" s="351">
        <v>127.54</v>
      </c>
      <c r="P17" s="351">
        <v>0</v>
      </c>
      <c r="Q17" s="351">
        <v>0</v>
      </c>
      <c r="R17" s="490">
        <v>0</v>
      </c>
      <c r="S17" s="357">
        <f t="shared" si="0"/>
        <v>5209.9000000000005</v>
      </c>
      <c r="T17">
        <f>IFERROR('Table 1 (Level 1 + 2)'!O41*1000,"")</f>
        <v>5209.9000000000005</v>
      </c>
    </row>
    <row r="18" spans="3:20" ht="15" thickBot="1" x14ac:dyDescent="0.4">
      <c r="C18" s="208" t="s">
        <v>190</v>
      </c>
      <c r="E18" s="192">
        <v>8</v>
      </c>
      <c r="F18" s="193" t="s">
        <v>261</v>
      </c>
      <c r="G18" s="351">
        <v>718.05000000000007</v>
      </c>
      <c r="H18" s="351">
        <v>199.51000000000002</v>
      </c>
      <c r="I18" s="351">
        <v>244.57000000000002</v>
      </c>
      <c r="J18" s="351">
        <v>820.08</v>
      </c>
      <c r="K18" s="351">
        <v>0</v>
      </c>
      <c r="L18" s="351">
        <v>0</v>
      </c>
      <c r="M18" s="351">
        <v>36.1</v>
      </c>
      <c r="N18" s="153" t="s">
        <v>268</v>
      </c>
      <c r="O18" s="351">
        <v>0</v>
      </c>
      <c r="P18" s="351">
        <v>0</v>
      </c>
      <c r="Q18" s="351">
        <v>0</v>
      </c>
      <c r="R18" s="490">
        <v>0</v>
      </c>
      <c r="S18" s="357">
        <f t="shared" si="0"/>
        <v>2018.31</v>
      </c>
      <c r="T18">
        <f>IFERROR('Table 1 (Level 1 + 2)'!O44*1000,"")</f>
        <v>2018.31</v>
      </c>
    </row>
    <row r="19" spans="3:20" ht="15" thickBot="1" x14ac:dyDescent="0.4">
      <c r="C19" s="208" t="s">
        <v>197</v>
      </c>
      <c r="E19" s="192">
        <v>9</v>
      </c>
      <c r="F19" s="193" t="s">
        <v>262</v>
      </c>
      <c r="G19" s="351">
        <v>196.78</v>
      </c>
      <c r="H19" s="351">
        <v>0</v>
      </c>
      <c r="I19" s="351">
        <v>112.98</v>
      </c>
      <c r="J19" s="351">
        <v>67.78</v>
      </c>
      <c r="K19" s="351">
        <v>0</v>
      </c>
      <c r="L19" s="351">
        <v>46.300000000000004</v>
      </c>
      <c r="M19" s="351">
        <v>220.61</v>
      </c>
      <c r="N19" s="351">
        <v>0</v>
      </c>
      <c r="O19" s="152" t="s">
        <v>268</v>
      </c>
      <c r="P19" s="351">
        <v>0</v>
      </c>
      <c r="Q19" s="351">
        <v>0</v>
      </c>
      <c r="R19" s="490">
        <v>0</v>
      </c>
      <c r="S19" s="357">
        <f t="shared" si="0"/>
        <v>644.45000000000005</v>
      </c>
      <c r="T19">
        <f>IFERROR('Table 1 (Level 1 + 2)'!O48*1000,"")</f>
        <v>644.45000000000005</v>
      </c>
    </row>
    <row r="20" spans="3:20" ht="15" thickBot="1" x14ac:dyDescent="0.4">
      <c r="C20" s="208" t="s">
        <v>205</v>
      </c>
      <c r="E20" s="192">
        <v>10</v>
      </c>
      <c r="F20" s="193" t="s">
        <v>263</v>
      </c>
      <c r="G20" s="351">
        <v>0</v>
      </c>
      <c r="H20" s="351">
        <v>0</v>
      </c>
      <c r="I20" s="351">
        <v>0</v>
      </c>
      <c r="J20" s="351">
        <v>0</v>
      </c>
      <c r="K20" s="351">
        <v>0</v>
      </c>
      <c r="L20" s="351">
        <v>0</v>
      </c>
      <c r="M20" s="351">
        <v>0</v>
      </c>
      <c r="N20" s="351">
        <v>0</v>
      </c>
      <c r="O20" s="351">
        <v>27.700000000000003</v>
      </c>
      <c r="P20" s="152" t="s">
        <v>268</v>
      </c>
      <c r="Q20" s="351">
        <v>0</v>
      </c>
      <c r="R20" s="490">
        <v>0</v>
      </c>
      <c r="S20" s="357">
        <f t="shared" si="0"/>
        <v>27.700000000000003</v>
      </c>
      <c r="T20">
        <f>IFERROR('Table 1 (Level 1 + 2)'!O52*1000,"")</f>
        <v>27.700000000000003</v>
      </c>
    </row>
    <row r="21" spans="3:20" x14ac:dyDescent="0.35">
      <c r="C21" s="208" t="s">
        <v>214</v>
      </c>
      <c r="E21" s="192">
        <v>11</v>
      </c>
      <c r="F21" s="193" t="s">
        <v>264</v>
      </c>
      <c r="G21" s="351">
        <v>0</v>
      </c>
      <c r="H21" s="351">
        <v>0</v>
      </c>
      <c r="I21" s="351">
        <v>44.620000000000005</v>
      </c>
      <c r="J21" s="351">
        <v>29.110000000000003</v>
      </c>
      <c r="K21" s="351">
        <v>0</v>
      </c>
      <c r="L21" s="351">
        <v>0</v>
      </c>
      <c r="M21" s="351">
        <v>0</v>
      </c>
      <c r="N21" s="351">
        <v>0</v>
      </c>
      <c r="O21" s="351">
        <v>0</v>
      </c>
      <c r="P21" s="351">
        <v>0</v>
      </c>
      <c r="Q21" s="152" t="s">
        <v>268</v>
      </c>
      <c r="R21" s="490">
        <v>0</v>
      </c>
      <c r="S21" s="357">
        <f t="shared" si="0"/>
        <v>73.73</v>
      </c>
      <c r="T21">
        <f>IFERROR('Table 1 (Level 1 + 2)'!O57*1000,"")</f>
        <v>73.73</v>
      </c>
    </row>
    <row r="22" spans="3:20" ht="15" thickBot="1" x14ac:dyDescent="0.4">
      <c r="C22" s="208" t="s">
        <v>236</v>
      </c>
      <c r="E22" s="194">
        <v>12</v>
      </c>
      <c r="F22" s="195" t="s">
        <v>270</v>
      </c>
      <c r="G22" s="351">
        <v>0</v>
      </c>
      <c r="H22" s="351">
        <v>0</v>
      </c>
      <c r="I22" s="351">
        <v>0</v>
      </c>
      <c r="J22" s="351">
        <v>0</v>
      </c>
      <c r="K22" s="351">
        <v>0</v>
      </c>
      <c r="L22" s="351">
        <v>0</v>
      </c>
      <c r="M22" s="351">
        <v>0</v>
      </c>
      <c r="N22" s="351">
        <v>0</v>
      </c>
      <c r="O22" s="351">
        <v>0</v>
      </c>
      <c r="P22" s="351">
        <v>0</v>
      </c>
      <c r="Q22" s="490">
        <v>0</v>
      </c>
      <c r="R22" s="350" t="s">
        <v>268</v>
      </c>
      <c r="S22" s="358">
        <f t="shared" si="0"/>
        <v>0</v>
      </c>
      <c r="T22">
        <f>IFERROR('Table 1 (Level 1 + 2)'!O68*1000,"")</f>
        <v>0</v>
      </c>
    </row>
    <row r="23" spans="3:20" ht="15" thickBot="1" x14ac:dyDescent="0.4">
      <c r="C23" s="209" t="s">
        <v>238</v>
      </c>
      <c r="E23" s="242"/>
      <c r="F23" s="243" t="s">
        <v>271</v>
      </c>
      <c r="G23" s="352">
        <f>IF(COUNT(G11:G22)=0,"",SUM(G11:G22))</f>
        <v>21607.379999999997</v>
      </c>
      <c r="H23" s="353">
        <f t="shared" ref="H23:R23" si="1">IF(COUNT(H11:H22)=0,"",SUM(H11:H22))</f>
        <v>23171.379999999997</v>
      </c>
      <c r="I23" s="353">
        <f t="shared" si="1"/>
        <v>30621.959999999995</v>
      </c>
      <c r="J23" s="353">
        <f t="shared" si="1"/>
        <v>28291.99</v>
      </c>
      <c r="K23" s="353">
        <f t="shared" si="1"/>
        <v>1550.2000000000003</v>
      </c>
      <c r="L23" s="353">
        <f t="shared" si="1"/>
        <v>287.01000000000005</v>
      </c>
      <c r="M23" s="353">
        <f t="shared" si="1"/>
        <v>3609.67</v>
      </c>
      <c r="N23" s="353">
        <f t="shared" si="1"/>
        <v>2064.1600000000003</v>
      </c>
      <c r="O23" s="353">
        <f t="shared" si="1"/>
        <v>704.3900000000001</v>
      </c>
      <c r="P23" s="353">
        <f t="shared" si="1"/>
        <v>0</v>
      </c>
      <c r="Q23" s="353">
        <f t="shared" si="1"/>
        <v>101.82</v>
      </c>
      <c r="R23" s="354">
        <f t="shared" si="1"/>
        <v>0</v>
      </c>
      <c r="S23" s="355">
        <f>SUM(G23:R23)-SUM(S11:S22)</f>
        <v>0</v>
      </c>
    </row>
    <row r="25" spans="3:20" ht="15.75" hidden="1" customHeight="1" thickBot="1" x14ac:dyDescent="0.4">
      <c r="F25" s="103" t="s">
        <v>272</v>
      </c>
      <c r="G25" s="102" t="s">
        <v>130</v>
      </c>
      <c r="H25" s="102" t="s">
        <v>144</v>
      </c>
      <c r="I25" s="102" t="s">
        <v>150</v>
      </c>
      <c r="J25" s="102" t="s">
        <v>163</v>
      </c>
      <c r="K25" s="102" t="s">
        <v>170</v>
      </c>
      <c r="L25" s="102" t="s">
        <v>178</v>
      </c>
      <c r="M25" s="102" t="s">
        <v>184</v>
      </c>
      <c r="N25" s="102" t="s">
        <v>190</v>
      </c>
      <c r="O25" s="102" t="s">
        <v>197</v>
      </c>
      <c r="P25" s="102" t="s">
        <v>205</v>
      </c>
      <c r="Q25" s="102" t="s">
        <v>214</v>
      </c>
      <c r="R25" s="102" t="s">
        <v>236</v>
      </c>
      <c r="S25" s="245" t="s">
        <v>238</v>
      </c>
    </row>
    <row r="26" spans="3:20" hidden="1" x14ac:dyDescent="0.35">
      <c r="E26" s="106"/>
      <c r="F26" s="107"/>
      <c r="G26" s="444">
        <f>IFERROR('Table 1 (Level 1 + 2)'!K13*1000," ")</f>
        <v>21607.379999999997</v>
      </c>
      <c r="H26" s="444">
        <f>IFERROR('Table 1 (Level 1 + 2)'!K20*1000,"")</f>
        <v>23171.379999999997</v>
      </c>
      <c r="I26" s="444">
        <f>IFERROR('Table 1 (Level 1 + 2)'!K23*1000,"")</f>
        <v>30621.959999999995</v>
      </c>
      <c r="J26" s="444">
        <f>IFERROR('Table 1 (Level 1 + 2)'!K30*1000,"")</f>
        <v>28291.99</v>
      </c>
      <c r="K26" s="444">
        <f>IFERROR('Table 1 (Level 1 + 2)'!K34*1000,"")</f>
        <v>1550.2000000000003</v>
      </c>
      <c r="L26" s="444">
        <f>IFERROR('Table 1 (Level 1 + 2)'!K38*1000,"")</f>
        <v>287.01000000000005</v>
      </c>
      <c r="M26" s="444">
        <f>IFERROR('Table 1 (Level 1 + 2)'!K41*1000,"")</f>
        <v>3609.67</v>
      </c>
      <c r="N26" s="444">
        <f>IFERROR('Table 1 (Level 1 + 2)'!K44*1000,"")</f>
        <v>2064.1600000000003</v>
      </c>
      <c r="O26" s="444">
        <f>IFERROR('Table 1 (Level 1 + 2)'!K48*1000,"")</f>
        <v>704.3900000000001</v>
      </c>
      <c r="P26" s="444">
        <f>IFERROR('Table 1 (Level 1 + 2)'!K52*1000,"")</f>
        <v>0</v>
      </c>
      <c r="Q26" s="444">
        <f>IFERROR('Table 1 (Level 1 + 2)'!K57*1000,"")</f>
        <v>101.82</v>
      </c>
      <c r="R26" s="444">
        <f>IFERROR('Table 1 (Level 1 + 2)'!K68*1000,"")</f>
        <v>0</v>
      </c>
      <c r="S26" s="444"/>
    </row>
    <row r="27" spans="3:20" ht="15.75" hidden="1" customHeight="1" x14ac:dyDescent="0.35">
      <c r="E27" s="107"/>
      <c r="F27" s="107"/>
    </row>
    <row r="28" spans="3:20" x14ac:dyDescent="0.35">
      <c r="E28" s="107" t="s">
        <v>245</v>
      </c>
      <c r="F28" s="107"/>
    </row>
    <row r="29" spans="3:20" ht="24.75" customHeight="1" x14ac:dyDescent="0.35">
      <c r="E29" s="550" t="s">
        <v>273</v>
      </c>
      <c r="F29" s="551"/>
    </row>
    <row r="30" spans="3:20" ht="24.75" customHeight="1" x14ac:dyDescent="0.35">
      <c r="E30" s="553" t="s">
        <v>274</v>
      </c>
      <c r="F30" s="554"/>
    </row>
    <row r="31" spans="3:20" ht="24.75" customHeight="1" x14ac:dyDescent="0.35">
      <c r="E31" s="552" t="s">
        <v>275</v>
      </c>
      <c r="F31" s="552"/>
    </row>
    <row r="32" spans="3:20" ht="21" customHeight="1" x14ac:dyDescent="0.35"/>
    <row r="35" spans="6:6" ht="24" customHeight="1" x14ac:dyDescent="0.35"/>
    <row r="37" spans="6:6" x14ac:dyDescent="0.35">
      <c r="F37" s="309"/>
    </row>
  </sheetData>
  <sheetProtection algorithmName="SHA-512" hashValue="Snp7Z/k35OXZmQ8tVHceQphjJnYPpFel6Q+Uhzqxrtj1hOXL3tpHTKcF+9ow5ZP9RuCIW2k8jfLT63GnJpNTGw==" saltValue="dFIdGJf6NI7NY2RPHVyhhA==" spinCount="100000" sheet="1" objects="1" scenarios="1"/>
  <mergeCells count="19">
    <mergeCell ref="E29:F29"/>
    <mergeCell ref="E31:F31"/>
    <mergeCell ref="E30:F30"/>
    <mergeCell ref="K9:K10"/>
    <mergeCell ref="L9:L10"/>
    <mergeCell ref="E10:F10"/>
    <mergeCell ref="E2:S2"/>
    <mergeCell ref="S9:S10"/>
    <mergeCell ref="G7:S7"/>
    <mergeCell ref="P9:P10"/>
    <mergeCell ref="Q9:Q10"/>
    <mergeCell ref="R9:R10"/>
    <mergeCell ref="M9:M10"/>
    <mergeCell ref="N9:N10"/>
    <mergeCell ref="O9:O10"/>
    <mergeCell ref="G9:G10"/>
    <mergeCell ref="H9:H10"/>
    <mergeCell ref="I9:I10"/>
    <mergeCell ref="J9:J10"/>
  </mergeCells>
  <conditionalFormatting sqref="I11:I12">
    <cfRule type="cellIs" dxfId="33" priority="6" operator="lessThan">
      <formula>0</formula>
    </cfRule>
  </conditionalFormatting>
  <conditionalFormatting sqref="H13:H22">
    <cfRule type="cellIs" dxfId="32" priority="1" operator="lessThan">
      <formula>0</formula>
    </cfRule>
  </conditionalFormatting>
  <dataValidations count="2">
    <dataValidation type="custom" allowBlank="1" showInputMessage="1" showErrorMessage="1" sqref="S23" xr:uid="{00000000-0002-0000-0400-000000000000}">
      <formula1>0</formula1>
    </dataValidation>
    <dataValidation type="decimal" allowBlank="1" showInputMessage="1" showErrorMessage="1" sqref="H11:R11 I12:R12 J13:R13 K14:R14 L15:R15 M16:R16 N17:R17 O18:R18 P19:R19 Q20:R20 R21 I19:N19 I18:M18 I17:L17 I16:K16 I15:J15 I22:Q22 H14:I14 G12 G13:H13 I21:P21 G14:G20 G21:H22 H15:H19 H20:O20" xr:uid="{5E56C418-C40F-4FC8-AA4E-D394E4DA175A}">
      <formula1>0</formula1>
      <formula2>9999999999999</formula2>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72" r:id="rId4" name="Button 4">
              <controlPr defaultSize="0" print="0" autoFill="0" autoPict="0" macro="[0]!MainBody">
                <anchor moveWithCells="1" sizeWithCells="1">
                  <from>
                    <xdr:col>4</xdr:col>
                    <xdr:colOff>146050</xdr:colOff>
                    <xdr:row>1</xdr:row>
                    <xdr:rowOff>114300</xdr:rowOff>
                  </from>
                  <to>
                    <xdr:col>5</xdr:col>
                    <xdr:colOff>609600</xdr:colOff>
                    <xdr:row>1</xdr:row>
                    <xdr:rowOff>565150</xdr:rowOff>
                  </to>
                </anchor>
              </controlPr>
            </control>
          </mc:Choice>
        </mc:AlternateContent>
        <mc:AlternateContent xmlns:mc="http://schemas.openxmlformats.org/markup-compatibility/2006">
          <mc:Choice Requires="x14">
            <control shapeId="7173" r:id="rId5" name="Button 5">
              <controlPr defaultSize="0" print="0" autoFill="0" autoPict="0" macro="[0]!RestoreColours">
                <anchor moveWithCells="1" sizeWithCells="1">
                  <from>
                    <xdr:col>5</xdr:col>
                    <xdr:colOff>819150</xdr:colOff>
                    <xdr:row>1</xdr:row>
                    <xdr:rowOff>95250</xdr:rowOff>
                  </from>
                  <to>
                    <xdr:col>5</xdr:col>
                    <xdr:colOff>1727200</xdr:colOff>
                    <xdr:row>1</xdr:row>
                    <xdr:rowOff>565150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8">
    <tabColor rgb="FF266865"/>
  </sheetPr>
  <dimension ref="A1:G170"/>
  <sheetViews>
    <sheetView workbookViewId="0"/>
  </sheetViews>
  <sheetFormatPr defaultColWidth="8.7265625" defaultRowHeight="12.5" x14ac:dyDescent="0.25"/>
  <cols>
    <col min="1" max="1" width="11.81640625" style="10" customWidth="1"/>
    <col min="2" max="2" width="19.81640625" style="82" customWidth="1"/>
    <col min="3" max="3" width="8.54296875" style="82" customWidth="1"/>
    <col min="4" max="4" width="17.81640625" style="10" customWidth="1"/>
    <col min="5" max="5" width="63.54296875" style="10" customWidth="1"/>
    <col min="6" max="6" width="13.54296875" style="10" customWidth="1"/>
    <col min="7" max="7" width="0.26953125" style="10" hidden="1" customWidth="1"/>
    <col min="8" max="16384" width="8.7265625" style="10"/>
  </cols>
  <sheetData>
    <row r="1" spans="1:7" ht="13" x14ac:dyDescent="0.3">
      <c r="A1" s="484" t="s">
        <v>276</v>
      </c>
      <c r="B1" s="484" t="s">
        <v>277</v>
      </c>
      <c r="C1" s="484" t="s">
        <v>278</v>
      </c>
      <c r="D1" s="484" t="s">
        <v>279</v>
      </c>
      <c r="E1" s="484" t="s">
        <v>14</v>
      </c>
      <c r="F1" s="484" t="s">
        <v>280</v>
      </c>
      <c r="G1" s="484" t="s">
        <v>281</v>
      </c>
    </row>
    <row r="2" spans="1:7" x14ac:dyDescent="0.25">
      <c r="B2" s="10"/>
      <c r="C2" s="10"/>
    </row>
    <row r="3" spans="1:7" x14ac:dyDescent="0.25">
      <c r="B3" s="10"/>
      <c r="C3" s="10"/>
    </row>
    <row r="4" spans="1:7" x14ac:dyDescent="0.25">
      <c r="B4" s="10"/>
      <c r="C4" s="10"/>
    </row>
    <row r="5" spans="1:7" x14ac:dyDescent="0.25">
      <c r="B5" s="10"/>
      <c r="C5" s="10"/>
    </row>
    <row r="6" spans="1:7" x14ac:dyDescent="0.25">
      <c r="B6" s="10"/>
      <c r="C6" s="10"/>
    </row>
    <row r="7" spans="1:7" x14ac:dyDescent="0.25">
      <c r="B7" s="10"/>
      <c r="C7" s="10"/>
    </row>
    <row r="8" spans="1:7" x14ac:dyDescent="0.25">
      <c r="B8" s="10"/>
      <c r="C8" s="10"/>
    </row>
    <row r="9" spans="1:7" x14ac:dyDescent="0.25">
      <c r="B9" s="10"/>
      <c r="C9" s="10"/>
    </row>
    <row r="10" spans="1:7" x14ac:dyDescent="0.25">
      <c r="B10" s="10"/>
      <c r="C10" s="10"/>
    </row>
    <row r="11" spans="1:7" x14ac:dyDescent="0.25">
      <c r="B11" s="10"/>
      <c r="C11" s="10"/>
    </row>
    <row r="12" spans="1:7" x14ac:dyDescent="0.25">
      <c r="B12" s="10"/>
      <c r="C12" s="10"/>
    </row>
    <row r="13" spans="1:7" x14ac:dyDescent="0.25">
      <c r="B13" s="10"/>
      <c r="C13" s="10"/>
    </row>
    <row r="14" spans="1:7" x14ac:dyDescent="0.25">
      <c r="B14" s="10"/>
      <c r="C14" s="10"/>
    </row>
    <row r="15" spans="1:7" x14ac:dyDescent="0.25">
      <c r="B15" s="10"/>
      <c r="C15" s="10"/>
    </row>
    <row r="16" spans="1:7" x14ac:dyDescent="0.25">
      <c r="B16" s="10"/>
      <c r="C16" s="10"/>
    </row>
    <row r="17" s="10" customFormat="1" x14ac:dyDescent="0.25"/>
    <row r="18" s="10" customFormat="1" x14ac:dyDescent="0.25"/>
    <row r="19" s="10" customFormat="1" x14ac:dyDescent="0.25"/>
    <row r="20" s="10" customFormat="1" x14ac:dyDescent="0.25"/>
    <row r="21" s="10" customFormat="1" x14ac:dyDescent="0.25"/>
    <row r="22" s="10" customFormat="1" x14ac:dyDescent="0.25"/>
    <row r="23" s="10" customFormat="1" x14ac:dyDescent="0.25"/>
    <row r="24" s="10" customFormat="1" x14ac:dyDescent="0.25"/>
    <row r="25" s="10" customFormat="1" x14ac:dyDescent="0.25"/>
    <row r="26" s="10" customFormat="1" x14ac:dyDescent="0.25"/>
    <row r="27" s="10" customFormat="1" x14ac:dyDescent="0.25"/>
    <row r="28" s="10" customFormat="1" x14ac:dyDescent="0.25"/>
    <row r="29" s="10" customFormat="1" x14ac:dyDescent="0.25"/>
    <row r="30" s="10" customFormat="1" x14ac:dyDescent="0.25"/>
    <row r="31" s="10" customFormat="1" x14ac:dyDescent="0.25"/>
    <row r="32" s="10" customFormat="1" x14ac:dyDescent="0.25"/>
    <row r="33" s="10" customFormat="1" x14ac:dyDescent="0.25"/>
    <row r="34" s="10" customFormat="1" x14ac:dyDescent="0.25"/>
    <row r="35" s="10" customFormat="1" x14ac:dyDescent="0.25"/>
    <row r="36" s="10" customFormat="1" x14ac:dyDescent="0.25"/>
    <row r="37" s="10" customFormat="1" x14ac:dyDescent="0.25"/>
    <row r="38" s="10" customFormat="1" x14ac:dyDescent="0.25"/>
    <row r="39" s="10" customFormat="1" x14ac:dyDescent="0.25"/>
    <row r="40" s="10" customFormat="1" x14ac:dyDescent="0.25"/>
    <row r="41" s="10" customFormat="1" x14ac:dyDescent="0.25"/>
    <row r="42" s="10" customFormat="1" x14ac:dyDescent="0.25"/>
    <row r="43" s="10" customFormat="1" x14ac:dyDescent="0.25"/>
    <row r="44" s="10" customFormat="1" x14ac:dyDescent="0.25"/>
    <row r="45" s="10" customFormat="1" x14ac:dyDescent="0.25"/>
    <row r="46" s="10" customFormat="1" x14ac:dyDescent="0.25"/>
    <row r="47" s="10" customFormat="1" x14ac:dyDescent="0.25"/>
    <row r="48" s="10" customFormat="1" x14ac:dyDescent="0.25"/>
    <row r="49" s="10" customFormat="1" x14ac:dyDescent="0.25"/>
    <row r="50" s="10" customFormat="1" x14ac:dyDescent="0.25"/>
    <row r="51" s="10" customFormat="1" x14ac:dyDescent="0.25"/>
    <row r="52" s="10" customFormat="1" x14ac:dyDescent="0.25"/>
    <row r="53" s="10" customFormat="1" x14ac:dyDescent="0.25"/>
    <row r="54" s="10" customFormat="1" x14ac:dyDescent="0.25"/>
    <row r="55" s="10" customFormat="1" x14ac:dyDescent="0.25"/>
    <row r="56" s="10" customFormat="1" x14ac:dyDescent="0.25"/>
    <row r="57" s="10" customFormat="1" x14ac:dyDescent="0.25"/>
    <row r="58" s="10" customFormat="1" x14ac:dyDescent="0.25"/>
    <row r="59" s="10" customFormat="1" x14ac:dyDescent="0.25"/>
    <row r="60" s="10" customFormat="1" x14ac:dyDescent="0.25"/>
    <row r="61" s="10" customFormat="1" x14ac:dyDescent="0.25"/>
    <row r="62" s="10" customFormat="1" x14ac:dyDescent="0.25"/>
    <row r="63" s="10" customFormat="1" x14ac:dyDescent="0.25"/>
    <row r="64" s="10" customFormat="1" x14ac:dyDescent="0.25"/>
    <row r="65" s="10" customFormat="1" x14ac:dyDescent="0.25"/>
    <row r="66" s="10" customFormat="1" x14ac:dyDescent="0.25"/>
    <row r="67" s="10" customFormat="1" x14ac:dyDescent="0.25"/>
    <row r="68" s="10" customFormat="1" x14ac:dyDescent="0.25"/>
    <row r="69" s="10" customFormat="1" x14ac:dyDescent="0.25"/>
    <row r="70" s="10" customFormat="1" x14ac:dyDescent="0.25"/>
    <row r="71" s="10" customFormat="1" x14ac:dyDescent="0.25"/>
    <row r="72" s="10" customFormat="1" x14ac:dyDescent="0.25"/>
    <row r="73" s="10" customFormat="1" x14ac:dyDescent="0.25"/>
    <row r="74" s="10" customFormat="1" x14ac:dyDescent="0.25"/>
    <row r="75" s="10" customFormat="1" x14ac:dyDescent="0.25"/>
    <row r="76" s="10" customFormat="1" x14ac:dyDescent="0.25"/>
    <row r="77" s="10" customFormat="1" x14ac:dyDescent="0.25"/>
    <row r="78" s="10" customFormat="1" x14ac:dyDescent="0.25"/>
    <row r="79" s="10" customFormat="1" x14ac:dyDescent="0.25"/>
    <row r="80" s="10" customFormat="1" x14ac:dyDescent="0.25"/>
    <row r="81" s="10" customFormat="1" x14ac:dyDescent="0.25"/>
    <row r="82" s="10" customFormat="1" x14ac:dyDescent="0.25"/>
    <row r="83" s="10" customFormat="1" x14ac:dyDescent="0.25"/>
    <row r="84" s="10" customFormat="1" x14ac:dyDescent="0.25"/>
    <row r="85" s="10" customFormat="1" x14ac:dyDescent="0.25"/>
    <row r="86" s="10" customFormat="1" x14ac:dyDescent="0.25"/>
    <row r="87" s="10" customFormat="1" x14ac:dyDescent="0.25"/>
    <row r="88" s="10" customFormat="1" x14ac:dyDescent="0.25"/>
    <row r="89" s="10" customFormat="1" x14ac:dyDescent="0.25"/>
    <row r="90" s="10" customFormat="1" x14ac:dyDescent="0.25"/>
    <row r="91" s="10" customFormat="1" x14ac:dyDescent="0.25"/>
    <row r="92" s="10" customFormat="1" x14ac:dyDescent="0.25"/>
    <row r="93" s="10" customFormat="1" x14ac:dyDescent="0.25"/>
    <row r="94" s="10" customFormat="1" x14ac:dyDescent="0.25"/>
    <row r="95" s="10" customFormat="1" x14ac:dyDescent="0.25"/>
    <row r="96" s="10" customFormat="1" x14ac:dyDescent="0.25"/>
    <row r="97" s="10" customFormat="1" x14ac:dyDescent="0.25"/>
    <row r="98" s="10" customFormat="1" x14ac:dyDescent="0.25"/>
    <row r="99" s="10" customFormat="1" x14ac:dyDescent="0.25"/>
    <row r="100" s="10" customFormat="1" x14ac:dyDescent="0.25"/>
    <row r="101" s="10" customFormat="1" x14ac:dyDescent="0.25"/>
    <row r="102" s="10" customFormat="1" x14ac:dyDescent="0.25"/>
    <row r="103" s="10" customFormat="1" x14ac:dyDescent="0.25"/>
    <row r="104" s="10" customFormat="1" x14ac:dyDescent="0.25"/>
    <row r="105" s="10" customFormat="1" x14ac:dyDescent="0.25"/>
    <row r="106" s="10" customFormat="1" x14ac:dyDescent="0.25"/>
    <row r="107" s="10" customFormat="1" x14ac:dyDescent="0.25"/>
    <row r="108" s="10" customFormat="1" x14ac:dyDescent="0.25"/>
    <row r="109" s="10" customFormat="1" x14ac:dyDescent="0.25"/>
    <row r="110" s="10" customFormat="1" x14ac:dyDescent="0.25"/>
    <row r="111" s="10" customFormat="1" x14ac:dyDescent="0.25"/>
    <row r="112" s="10" customFormat="1" x14ac:dyDescent="0.25"/>
    <row r="113" s="10" customFormat="1" x14ac:dyDescent="0.25"/>
    <row r="114" s="10" customFormat="1" x14ac:dyDescent="0.25"/>
    <row r="115" s="10" customFormat="1" x14ac:dyDescent="0.25"/>
    <row r="116" s="10" customFormat="1" x14ac:dyDescent="0.25"/>
    <row r="117" s="10" customFormat="1" x14ac:dyDescent="0.25"/>
    <row r="118" s="10" customFormat="1" x14ac:dyDescent="0.25"/>
    <row r="119" s="10" customFormat="1" x14ac:dyDescent="0.25"/>
    <row r="120" s="10" customFormat="1" x14ac:dyDescent="0.25"/>
    <row r="121" s="10" customFormat="1" x14ac:dyDescent="0.25"/>
    <row r="122" s="10" customFormat="1" x14ac:dyDescent="0.25"/>
    <row r="123" s="10" customFormat="1" x14ac:dyDescent="0.25"/>
    <row r="124" s="10" customFormat="1" x14ac:dyDescent="0.25"/>
    <row r="125" s="10" customFormat="1" x14ac:dyDescent="0.25"/>
    <row r="126" s="10" customFormat="1" x14ac:dyDescent="0.25"/>
    <row r="127" s="10" customFormat="1" x14ac:dyDescent="0.25"/>
    <row r="128" s="10" customFormat="1" x14ac:dyDescent="0.25"/>
    <row r="129" s="10" customFormat="1" x14ac:dyDescent="0.25"/>
    <row r="130" s="10" customFormat="1" x14ac:dyDescent="0.25"/>
    <row r="131" s="10" customFormat="1" x14ac:dyDescent="0.25"/>
    <row r="132" s="10" customFormat="1" x14ac:dyDescent="0.25"/>
    <row r="133" s="10" customFormat="1" x14ac:dyDescent="0.25"/>
    <row r="134" s="10" customFormat="1" x14ac:dyDescent="0.25"/>
    <row r="135" s="10" customFormat="1" x14ac:dyDescent="0.25"/>
    <row r="136" s="10" customFormat="1" x14ac:dyDescent="0.25"/>
    <row r="137" s="10" customFormat="1" x14ac:dyDescent="0.25"/>
    <row r="138" s="10" customFormat="1" x14ac:dyDescent="0.25"/>
    <row r="139" s="10" customFormat="1" x14ac:dyDescent="0.25"/>
    <row r="140" s="10" customFormat="1" x14ac:dyDescent="0.25"/>
    <row r="141" s="10" customFormat="1" x14ac:dyDescent="0.25"/>
    <row r="142" s="10" customFormat="1" x14ac:dyDescent="0.25"/>
    <row r="143" s="10" customFormat="1" x14ac:dyDescent="0.25"/>
    <row r="144" s="10" customFormat="1" x14ac:dyDescent="0.25"/>
    <row r="145" s="10" customFormat="1" x14ac:dyDescent="0.25"/>
    <row r="146" s="10" customFormat="1" x14ac:dyDescent="0.25"/>
    <row r="147" s="10" customFormat="1" x14ac:dyDescent="0.25"/>
    <row r="148" s="10" customFormat="1" x14ac:dyDescent="0.25"/>
    <row r="149" s="10" customFormat="1" x14ac:dyDescent="0.25"/>
    <row r="150" s="10" customFormat="1" x14ac:dyDescent="0.25"/>
    <row r="151" s="10" customFormat="1" x14ac:dyDescent="0.25"/>
    <row r="152" s="10" customFormat="1" x14ac:dyDescent="0.25"/>
    <row r="153" s="10" customFormat="1" x14ac:dyDescent="0.25"/>
    <row r="154" s="10" customFormat="1" x14ac:dyDescent="0.25"/>
    <row r="155" s="10" customFormat="1" x14ac:dyDescent="0.25"/>
    <row r="156" s="10" customFormat="1" x14ac:dyDescent="0.25"/>
    <row r="157" s="10" customFormat="1" x14ac:dyDescent="0.25"/>
    <row r="158" s="10" customFormat="1" x14ac:dyDescent="0.25"/>
    <row r="159" s="10" customFormat="1" x14ac:dyDescent="0.25"/>
    <row r="160" s="10" customFormat="1" x14ac:dyDescent="0.25"/>
    <row r="161" s="10" customFormat="1" x14ac:dyDescent="0.25"/>
    <row r="162" s="10" customFormat="1" x14ac:dyDescent="0.25"/>
    <row r="163" s="10" customFormat="1" x14ac:dyDescent="0.25"/>
    <row r="164" s="10" customFormat="1" x14ac:dyDescent="0.25"/>
    <row r="165" s="10" customFormat="1" x14ac:dyDescent="0.25"/>
    <row r="166" s="10" customFormat="1" x14ac:dyDescent="0.25"/>
    <row r="167" s="10" customFormat="1" x14ac:dyDescent="0.25"/>
    <row r="168" s="10" customFormat="1" x14ac:dyDescent="0.25"/>
    <row r="169" s="10" customFormat="1" x14ac:dyDescent="0.25"/>
    <row r="170" s="10" customFormat="1" x14ac:dyDescent="0.25"/>
  </sheetData>
  <sheetProtection algorithmName="SHA-512" hashValue="FHDt+fQFvZJ9yLACJauDjAZOn6EPB8Fa3A/ttBa2O51uxqDfBeE8g4t9vdKNVGYmNrd0vbZJ+GBASjijfYrWIA==" saltValue="wHnZ0LraFnIyZ+bklCznGQ==" spinCount="100000" sheet="1" objects="1" scenarios="1" insertHyperlinks="0" autoFilter="0"/>
  <autoFilter ref="B1:F170" xr:uid="{00000000-0001-0000-0800-000000000000}"/>
  <pageMargins left="0.70866141732283472" right="0.70866141732283472" top="0.74803149606299213" bottom="0.74803149606299213"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0FA7ABED9A874382BFBB018B77C938" ma:contentTypeVersion="16" ma:contentTypeDescription="Create a new document." ma:contentTypeScope="" ma:versionID="66285b5cfc905e0268907bab68de3961">
  <xsd:schema xmlns:xsd="http://www.w3.org/2001/XMLSchema" xmlns:xs="http://www.w3.org/2001/XMLSchema" xmlns:p="http://schemas.microsoft.com/office/2006/metadata/properties" xmlns:ns2="08bd0b78-d398-4208-b4fc-90429c6f2d6d" xmlns:ns3="a50e5b1c-0da8-4c60-a444-78445c401d93" targetNamespace="http://schemas.microsoft.com/office/2006/metadata/properties" ma:root="true" ma:fieldsID="03b1eb050cffcd098ba75698cf7f6c11" ns2:_="" ns3:_="">
    <xsd:import namespace="08bd0b78-d398-4208-b4fc-90429c6f2d6d"/>
    <xsd:import namespace="a50e5b1c-0da8-4c60-a444-78445c401d9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bd0b78-d398-4208-b4fc-90429c6f2d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fc20e29d-4d9b-411e-9260-307e9281c907"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50e5b1c-0da8-4c60-a444-78445c401d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aed9b2e-fc43-4d6c-b258-8bf69e8c9e5c}" ma:internalName="TaxCatchAll" ma:showField="CatchAllData" ma:web="a50e5b1c-0da8-4c60-a444-78445c401d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8bd0b78-d398-4208-b4fc-90429c6f2d6d">
      <Terms xmlns="http://schemas.microsoft.com/office/infopath/2007/PartnerControls"/>
    </lcf76f155ced4ddcb4097134ff3c332f>
    <TaxCatchAll xmlns="a50e5b1c-0da8-4c60-a444-78445c401d9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73E59E-54C3-4E0D-ACC2-2ED151AA0E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bd0b78-d398-4208-b4fc-90429c6f2d6d"/>
    <ds:schemaRef ds:uri="a50e5b1c-0da8-4c60-a444-78445c401d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4B1775-695A-4ADA-BEF2-D6C955578C85}">
  <ds:schemaRefs>
    <ds:schemaRef ds:uri="http://schemas.microsoft.com/office/2006/metadata/properties"/>
    <ds:schemaRef ds:uri="http://schemas.microsoft.com/office/infopath/2007/PartnerControls"/>
    <ds:schemaRef ds:uri="08bd0b78-d398-4208-b4fc-90429c6f2d6d"/>
    <ds:schemaRef ds:uri="a50e5b1c-0da8-4c60-a444-78445c401d93"/>
  </ds:schemaRefs>
</ds:datastoreItem>
</file>

<file path=customXml/itemProps3.xml><?xml version="1.0" encoding="utf-8"?>
<ds:datastoreItem xmlns:ds="http://schemas.openxmlformats.org/officeDocument/2006/customXml" ds:itemID="{E2EA5800-7F76-4988-8112-74ABB2ADFFB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vt:i4>
      </vt:variant>
    </vt:vector>
  </HeadingPairs>
  <TitlesOfParts>
    <vt:vector size="19" baseType="lpstr">
      <vt:lpstr>COVER</vt:lpstr>
      <vt:lpstr>Basic Instructions</vt:lpstr>
      <vt:lpstr>GETTING STARTED</vt:lpstr>
      <vt:lpstr>Footnotes list</vt:lpstr>
      <vt:lpstr>METADATA_Output data</vt:lpstr>
      <vt:lpstr>METADATA_Sources</vt:lpstr>
      <vt:lpstr>Table 1 (Level 1 + 2)</vt:lpstr>
      <vt:lpstr>Table 2 (Conversion matrix)</vt:lpstr>
      <vt:lpstr>ErrorLog</vt:lpstr>
      <vt:lpstr>Lists</vt:lpstr>
      <vt:lpstr>MacroBehaviour</vt:lpstr>
      <vt:lpstr>Specific Lists</vt:lpstr>
      <vt:lpstr>Locks</vt:lpstr>
      <vt:lpstr>MustNotBeNegative</vt:lpstr>
      <vt:lpstr>IsNumeric</vt:lpstr>
      <vt:lpstr>Summations</vt:lpstr>
      <vt:lpstr>Mandatory</vt:lpstr>
      <vt:lpstr>Table 3 (Level 3)</vt:lpstr>
      <vt:lpstr>'Table 3 (Level 3)'!_ftnref1</vt:lpstr>
    </vt:vector>
  </TitlesOfParts>
  <Manager/>
  <Company>European Commission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Maria.Wolf-Crowther@ec.europa.eu</dc:creator>
  <cp:keywords/>
  <dc:description/>
  <cp:lastModifiedBy>Kaia Oras</cp:lastModifiedBy>
  <cp:revision/>
  <dcterms:created xsi:type="dcterms:W3CDTF">2015-04-21T09:48:27Z</dcterms:created>
  <dcterms:modified xsi:type="dcterms:W3CDTF">2026-01-27T08:23:26Z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0x010100FF0FA7ABED9A874382BFBB018B77C938</vt:lpwstr>
  </property>
  <property fmtid="{D5CDD505-2E9C-101B-9397-08002B2CF9AE}" pid="3" name="MSIP_Label_6bd9ddd1-4d20-43f6-abfa-fc3c07406f94_Enabled">
    <vt:lpwstr>true</vt:lpwstr>
  </property>
  <property fmtid="{D5CDD505-2E9C-101B-9397-08002B2CF9AE}" pid="4" name="MSIP_Label_6bd9ddd1-4d20-43f6-abfa-fc3c07406f94_SetDate">
    <vt:lpwstr>2023-10-23T10:12:35Z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e13153c3-4ead-4eda-ab9e-ecb501a6cd09</vt:lpwstr>
  </property>
  <property fmtid="{D5CDD505-2E9C-101B-9397-08002B2CF9AE}" pid="9" name="MSIP_Label_6bd9ddd1-4d20-43f6-abfa-fc3c07406f94_ContentBits">
    <vt:lpwstr>0</vt:lpwstr>
  </property>
  <property fmtid="{D5CDD505-2E9C-101B-9397-08002B2CF9AE}" pid="10" name="MediaServiceImageTags">
    <vt:lpwstr/>
  </property>
</Properties>
</file>