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9.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X:\MKSO\KESKKOND\1_ARENDUSPROJEKTID\Keskonnamajanduslike arvepidamiste arendamine\2025 (2024-EGD-EE)\2025 3. ÖS\Aruanded\Esitamiseks\"/>
    </mc:Choice>
  </mc:AlternateContent>
  <xr:revisionPtr revIDLastSave="0" documentId="13_ncr:1_{4010E81E-7021-405E-AC31-4E477384D4B6}" xr6:coauthVersionLast="47" xr6:coauthVersionMax="47" xr10:uidLastSave="{00000000-0000-0000-0000-000000000000}"/>
  <workbookProtection workbookAlgorithmName="SHA-512" workbookHashValue="QaG09Lt6u+ZHT6raViCG71t6X52fjQZFlsctKTcamtMTCeHP/l6m9drUuTMw2meTpsT8Kt9oDFuiUrJzV+Cu/w==" workbookSaltValue="8C8x6KGQJ41q048m52nD+g==" workbookSpinCount="100000" lockStructure="1"/>
  <bookViews>
    <workbookView xWindow="-108" yWindow="-108" windowWidth="23256" windowHeight="12576" tabRatio="832" firstSheet="1" activeTab="7" xr2:uid="{00000000-000D-0000-FFFF-FFFF00000000}"/>
  </bookViews>
  <sheets>
    <sheet name="COVER" sheetId="11" r:id="rId1"/>
    <sheet name="Basic Instructions" sheetId="13" r:id="rId2"/>
    <sheet name="GETTING STARTED" sheetId="14" r:id="rId3"/>
    <sheet name="Footnotes list" sheetId="15" r:id="rId4"/>
    <sheet name="METADATA_Output data" sheetId="40" r:id="rId5"/>
    <sheet name="METADATA_Model_Description" sheetId="41" r:id="rId6"/>
    <sheet name="METADATA_Sources" sheetId="42" r:id="rId7"/>
    <sheet name="Table 1 - Supply" sheetId="2" r:id="rId8"/>
    <sheet name="Table 2 - Use" sheetId="3" r:id="rId9"/>
    <sheet name="Table 3 - Complementary" sheetId="5" r:id="rId10"/>
    <sheet name="Table 4 - Carbon seq_stor" sheetId="9" state="hidden" r:id="rId11"/>
    <sheet name="CODES" sheetId="8" state="hidden" r:id="rId12"/>
    <sheet name="ErrorLog" sheetId="35" r:id="rId13"/>
    <sheet name="Lists" sheetId="12" state="hidden" r:id="rId14"/>
    <sheet name="MacroBehaviour" sheetId="34" state="hidden" r:id="rId15"/>
    <sheet name="Specific Lists" sheetId="36" state="hidden" r:id="rId16"/>
    <sheet name="Locks" sheetId="21" state="hidden" r:id="rId17"/>
    <sheet name="Mandatory" sheetId="28" state="hidden" r:id="rId18"/>
    <sheet name="IsNumeric" sheetId="33" state="hidden" r:id="rId19"/>
    <sheet name="MustNotBeNegative" sheetId="29" state="hidden" r:id="rId20"/>
    <sheet name="Summations" sheetId="27" state="hidden" r:id="rId21"/>
    <sheet name="x StandardFootnotes" sheetId="23" state="hidden" r:id="rId22"/>
    <sheet name="x ContentInHiddenSheets" sheetId="22" state="hidden" r:id="rId23"/>
    <sheet name="x Between2Cells" sheetId="24" state="hidden" r:id="rId24"/>
    <sheet name="x ForbiddenStrings" sheetId="25" state="hidden" r:id="rId25"/>
    <sheet name="x MandatoryAtLeast" sheetId="26" state="hidden" r:id="rId26"/>
    <sheet name="x Thresholds" sheetId="30" state="hidden" r:id="rId27"/>
    <sheet name="x IsFormula" sheetId="31" state="hidden" r:id="rId28"/>
    <sheet name="x FootnoteContent" sheetId="32" state="hidden" r:id="rId29"/>
  </sheets>
  <definedNames>
    <definedName name="_xlnm._FilterDatabase" localSheetId="12" hidden="1">ErrorLog!$B$1:$F$149</definedName>
    <definedName name="_xlnm._FilterDatabase" localSheetId="3" hidden="1">'Footnotes list'!$B$2:$E$58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7" i="3" l="1"/>
  <c r="AA47" i="3"/>
  <c r="AA31" i="3" l="1"/>
  <c r="AA30" i="3"/>
  <c r="G28" i="3"/>
  <c r="O28" i="3"/>
  <c r="O27" i="3" s="1"/>
  <c r="G9" i="2" l="1"/>
  <c r="D53" i="8"/>
  <c r="F3" i="28" a="1"/>
  <c r="E2" i="28" a="1"/>
  <c r="F2" i="28" a="1"/>
  <c r="F4" i="28" a="1"/>
  <c r="F2" i="28" l="1"/>
  <c r="F3" i="28"/>
  <c r="E2" i="28"/>
  <c r="F4" i="28"/>
  <c r="O43" i="3"/>
  <c r="O40" i="3"/>
  <c r="O39" i="3" s="1"/>
  <c r="O24" i="3"/>
  <c r="O21" i="3"/>
  <c r="O20" i="3" s="1"/>
  <c r="O8" i="3" s="1"/>
  <c r="R8" i="3"/>
  <c r="V8" i="3"/>
  <c r="Z8" i="3"/>
  <c r="AD8" i="3"/>
  <c r="R9" i="3"/>
  <c r="S9" i="3"/>
  <c r="V9" i="3"/>
  <c r="W9" i="3"/>
  <c r="Z9" i="3"/>
  <c r="AD9" i="3"/>
  <c r="R10" i="3"/>
  <c r="V10" i="3"/>
  <c r="Z10" i="3"/>
  <c r="AA10" i="3"/>
  <c r="AD10" i="3"/>
  <c r="R11" i="3"/>
  <c r="V11" i="3"/>
  <c r="Z11" i="3"/>
  <c r="AA11" i="3"/>
  <c r="AD11" i="3"/>
  <c r="R12" i="3"/>
  <c r="V12" i="3"/>
  <c r="Z12" i="3"/>
  <c r="AA12" i="3"/>
  <c r="AD12" i="3"/>
  <c r="R13" i="3"/>
  <c r="V13" i="3"/>
  <c r="Z13" i="3"/>
  <c r="AA13" i="3"/>
  <c r="AD13" i="3"/>
  <c r="R14" i="3"/>
  <c r="V14" i="3"/>
  <c r="Z14" i="3"/>
  <c r="AA14" i="3"/>
  <c r="AD14" i="3"/>
  <c r="R15" i="3"/>
  <c r="V15" i="3"/>
  <c r="Z15" i="3"/>
  <c r="AA15" i="3"/>
  <c r="AD15" i="3"/>
  <c r="R16" i="3"/>
  <c r="V16" i="3"/>
  <c r="Z16" i="3"/>
  <c r="AA16" i="3"/>
  <c r="AD16" i="3"/>
  <c r="R17" i="3"/>
  <c r="V17" i="3"/>
  <c r="Z17" i="3"/>
  <c r="AA17" i="3"/>
  <c r="AD17" i="3"/>
  <c r="R18" i="3"/>
  <c r="V18" i="3"/>
  <c r="Z18" i="3"/>
  <c r="AA18" i="3"/>
  <c r="AD18" i="3"/>
  <c r="R19" i="3"/>
  <c r="V19" i="3"/>
  <c r="Z19" i="3"/>
  <c r="AA19" i="3"/>
  <c r="AD19" i="3"/>
  <c r="R20" i="3"/>
  <c r="V20" i="3"/>
  <c r="Z20" i="3"/>
  <c r="AD20" i="3"/>
  <c r="R21" i="3"/>
  <c r="S21" i="3"/>
  <c r="V21" i="3"/>
  <c r="W21" i="3"/>
  <c r="W20" i="3" s="1"/>
  <c r="Z21" i="3"/>
  <c r="AD21" i="3"/>
  <c r="R22" i="3"/>
  <c r="V22" i="3"/>
  <c r="Z22" i="3"/>
  <c r="AA22" i="3"/>
  <c r="AD22" i="3"/>
  <c r="R23" i="3"/>
  <c r="V23" i="3"/>
  <c r="Z23" i="3"/>
  <c r="AA23" i="3"/>
  <c r="AD23" i="3"/>
  <c r="R24" i="3"/>
  <c r="S24" i="3"/>
  <c r="V24" i="3"/>
  <c r="W24" i="3"/>
  <c r="Z24" i="3"/>
  <c r="AD24" i="3"/>
  <c r="R25" i="3"/>
  <c r="V25" i="3"/>
  <c r="Z25" i="3"/>
  <c r="AA25" i="3"/>
  <c r="AD25" i="3"/>
  <c r="R26" i="3"/>
  <c r="V26" i="3"/>
  <c r="Z26" i="3"/>
  <c r="AA26" i="3"/>
  <c r="AD26" i="3"/>
  <c r="R27" i="3"/>
  <c r="V27" i="3"/>
  <c r="Z27" i="3"/>
  <c r="AD27" i="3"/>
  <c r="R28" i="3"/>
  <c r="S28" i="3"/>
  <c r="V28" i="3"/>
  <c r="W28" i="3"/>
  <c r="Z28" i="3"/>
  <c r="AD28" i="3"/>
  <c r="R29" i="3"/>
  <c r="V29" i="3"/>
  <c r="Z29" i="3"/>
  <c r="AA29" i="3"/>
  <c r="AD29" i="3"/>
  <c r="R30" i="3"/>
  <c r="V30" i="3"/>
  <c r="Z30" i="3"/>
  <c r="AD30" i="3"/>
  <c r="R31" i="3"/>
  <c r="V31" i="3"/>
  <c r="Z31" i="3"/>
  <c r="AD31" i="3"/>
  <c r="R32" i="3"/>
  <c r="V32" i="3"/>
  <c r="Z32" i="3"/>
  <c r="AA32" i="3"/>
  <c r="AD32" i="3"/>
  <c r="R33" i="3"/>
  <c r="V33" i="3"/>
  <c r="Z33" i="3"/>
  <c r="AA33" i="3"/>
  <c r="AD33" i="3"/>
  <c r="R34" i="3"/>
  <c r="V34" i="3"/>
  <c r="Z34" i="3"/>
  <c r="AA34" i="3"/>
  <c r="AD34" i="3"/>
  <c r="R35" i="3"/>
  <c r="V35" i="3"/>
  <c r="Z35" i="3"/>
  <c r="AA35" i="3"/>
  <c r="AD35" i="3"/>
  <c r="R36" i="3"/>
  <c r="V36" i="3"/>
  <c r="Z36" i="3"/>
  <c r="AA36" i="3"/>
  <c r="AD36" i="3"/>
  <c r="R37" i="3"/>
  <c r="V37" i="3"/>
  <c r="Z37" i="3"/>
  <c r="AD37" i="3"/>
  <c r="R38" i="3"/>
  <c r="V38" i="3"/>
  <c r="Z38" i="3"/>
  <c r="AA38" i="3"/>
  <c r="AD38" i="3"/>
  <c r="R39" i="3"/>
  <c r="V39" i="3"/>
  <c r="Z39" i="3"/>
  <c r="AD39" i="3"/>
  <c r="R40" i="3"/>
  <c r="S40" i="3"/>
  <c r="V40" i="3"/>
  <c r="W40" i="3"/>
  <c r="AA40" i="3" s="1"/>
  <c r="Z40" i="3"/>
  <c r="AD40" i="3"/>
  <c r="R41" i="3"/>
  <c r="V41" i="3"/>
  <c r="Z41" i="3"/>
  <c r="AA41" i="3"/>
  <c r="AD41" i="3"/>
  <c r="R42" i="3"/>
  <c r="V42" i="3"/>
  <c r="Z42" i="3"/>
  <c r="AA42" i="3"/>
  <c r="AD42" i="3"/>
  <c r="R43" i="3"/>
  <c r="S43" i="3"/>
  <c r="AA43" i="3" s="1"/>
  <c r="V43" i="3"/>
  <c r="W43" i="3"/>
  <c r="Z43" i="3"/>
  <c r="AD43" i="3"/>
  <c r="R44" i="3"/>
  <c r="V44" i="3"/>
  <c r="Z44" i="3"/>
  <c r="AA44" i="3"/>
  <c r="AD44" i="3"/>
  <c r="R45" i="3"/>
  <c r="V45" i="3"/>
  <c r="Z45" i="3"/>
  <c r="AA45" i="3"/>
  <c r="AD45" i="3"/>
  <c r="R46" i="3"/>
  <c r="V46" i="3"/>
  <c r="Z46" i="3"/>
  <c r="AA46" i="3"/>
  <c r="AD46" i="3"/>
  <c r="R47" i="3"/>
  <c r="V47" i="3"/>
  <c r="Z47" i="3"/>
  <c r="AD47" i="3"/>
  <c r="R48" i="3"/>
  <c r="V48" i="3"/>
  <c r="Z48" i="3"/>
  <c r="AA48" i="3"/>
  <c r="AD48" i="3"/>
  <c r="R49" i="3"/>
  <c r="V49" i="3"/>
  <c r="Z49" i="3"/>
  <c r="AA49" i="3"/>
  <c r="AD49" i="3"/>
  <c r="K43" i="3"/>
  <c r="K40" i="3"/>
  <c r="K39" i="3" s="1"/>
  <c r="K28" i="3"/>
  <c r="K24" i="3"/>
  <c r="K21" i="3"/>
  <c r="K9" i="3"/>
  <c r="AA50" i="3"/>
  <c r="AA51" i="3"/>
  <c r="AA52" i="3"/>
  <c r="AA53" i="3"/>
  <c r="AA54" i="3"/>
  <c r="AA56" i="3"/>
  <c r="AA57" i="3"/>
  <c r="G43" i="3"/>
  <c r="G40" i="3"/>
  <c r="G24" i="3"/>
  <c r="G21" i="3"/>
  <c r="G9" i="3"/>
  <c r="C4" i="9"/>
  <c r="C3" i="5"/>
  <c r="C3" i="3"/>
  <c r="C3" i="2"/>
  <c r="E8" i="21" a="1"/>
  <c r="G20" i="3" l="1"/>
  <c r="G8" i="3" s="1"/>
  <c r="AA9" i="3"/>
  <c r="AA24" i="3"/>
  <c r="S20" i="3"/>
  <c r="W39" i="3"/>
  <c r="G39" i="3"/>
  <c r="G27" i="3" s="1"/>
  <c r="K20" i="3"/>
  <c r="K8" i="3" s="1"/>
  <c r="W27" i="3"/>
  <c r="W8" i="3"/>
  <c r="AA28" i="3"/>
  <c r="E8" i="21"/>
  <c r="S8" i="3"/>
  <c r="AA21" i="3"/>
  <c r="S39" i="3"/>
  <c r="K27" i="3"/>
  <c r="AY43" i="2"/>
  <c r="AY24" i="2"/>
  <c r="AY21" i="2"/>
  <c r="AY9" i="2"/>
  <c r="AU24" i="2"/>
  <c r="AU21" i="2"/>
  <c r="AU9" i="2"/>
  <c r="AQ24" i="2"/>
  <c r="AQ21" i="2"/>
  <c r="AQ9" i="2"/>
  <c r="AM24" i="2"/>
  <c r="AM21" i="2"/>
  <c r="AM9" i="2"/>
  <c r="AI24" i="2"/>
  <c r="AI21" i="2"/>
  <c r="AI20" i="2" s="1"/>
  <c r="AI9" i="2"/>
  <c r="AE24" i="2"/>
  <c r="AE21" i="2"/>
  <c r="AE9" i="2"/>
  <c r="AA24" i="2"/>
  <c r="AA21" i="2"/>
  <c r="AA9" i="2"/>
  <c r="W24" i="2"/>
  <c r="W21" i="2"/>
  <c r="W9" i="2"/>
  <c r="S24" i="2"/>
  <c r="S21" i="2"/>
  <c r="S9" i="2"/>
  <c r="O24" i="2"/>
  <c r="O21" i="2"/>
  <c r="O9" i="2"/>
  <c r="K24" i="2"/>
  <c r="K21" i="2"/>
  <c r="K9" i="2"/>
  <c r="G24" i="2"/>
  <c r="G21" i="2"/>
  <c r="G28" i="2"/>
  <c r="AY28" i="2"/>
  <c r="AU28" i="2"/>
  <c r="AQ28" i="2"/>
  <c r="AM28" i="2"/>
  <c r="AI28" i="2"/>
  <c r="AE28" i="2"/>
  <c r="AA28" i="2"/>
  <c r="W28" i="2"/>
  <c r="S28" i="2"/>
  <c r="O28" i="2"/>
  <c r="K28" i="2"/>
  <c r="AY39" i="2"/>
  <c r="AY27" i="2" s="1"/>
  <c r="G40" i="2"/>
  <c r="AY40" i="2"/>
  <c r="AQ40" i="2"/>
  <c r="AU40" i="2"/>
  <c r="AM40" i="2"/>
  <c r="AI40" i="2"/>
  <c r="AE40" i="2"/>
  <c r="AA40" i="2"/>
  <c r="W40" i="2"/>
  <c r="S40" i="2"/>
  <c r="O40" i="2"/>
  <c r="K40" i="2"/>
  <c r="AU43" i="2"/>
  <c r="AQ43" i="2"/>
  <c r="AM43" i="2"/>
  <c r="AI43" i="2"/>
  <c r="AE43" i="2"/>
  <c r="AA43" i="2"/>
  <c r="W43" i="2"/>
  <c r="S43" i="2"/>
  <c r="O43" i="2"/>
  <c r="K43" i="2"/>
  <c r="G43" i="2"/>
  <c r="K20" i="2" l="1"/>
  <c r="K8" i="2" s="1"/>
  <c r="AA8" i="3"/>
  <c r="AE20" i="2"/>
  <c r="O20" i="2"/>
  <c r="O8" i="2" s="1"/>
  <c r="AI39" i="2"/>
  <c r="AI27" i="2" s="1"/>
  <c r="AM20" i="2"/>
  <c r="W39" i="2"/>
  <c r="W27" i="2" s="1"/>
  <c r="AE39" i="2"/>
  <c r="AE27" i="2" s="1"/>
  <c r="AM39" i="2"/>
  <c r="AM27" i="2" s="1"/>
  <c r="AU39" i="2"/>
  <c r="AU27" i="2" s="1"/>
  <c r="AQ39" i="2"/>
  <c r="AQ27" i="2" s="1"/>
  <c r="AY20" i="2"/>
  <c r="AY8" i="2" s="1"/>
  <c r="AA20" i="3"/>
  <c r="G39" i="2"/>
  <c r="G27" i="2" s="1"/>
  <c r="S39" i="2"/>
  <c r="S27" i="2" s="1"/>
  <c r="AA39" i="2"/>
  <c r="AA27" i="2" s="1"/>
  <c r="AQ20" i="2"/>
  <c r="AQ8" i="2" s="1"/>
  <c r="W20" i="2"/>
  <c r="W8" i="2" s="1"/>
  <c r="AA20" i="2"/>
  <c r="AA8" i="2" s="1"/>
  <c r="K39" i="2"/>
  <c r="K27" i="2" s="1"/>
  <c r="BC43" i="2"/>
  <c r="AU20" i="2"/>
  <c r="AU8" i="2" s="1"/>
  <c r="AE8" i="2"/>
  <c r="S27" i="3"/>
  <c r="AA27" i="3" s="1"/>
  <c r="AA39" i="3"/>
  <c r="AM8" i="2"/>
  <c r="AI8" i="2"/>
  <c r="S20" i="2"/>
  <c r="S8" i="2" s="1"/>
  <c r="G20" i="2"/>
  <c r="G8" i="2" s="1"/>
  <c r="O39" i="2"/>
  <c r="O27" i="2" s="1"/>
  <c r="BC8" i="2" l="1"/>
  <c r="BC9" i="2"/>
  <c r="BC10" i="2"/>
  <c r="BC11" i="2"/>
  <c r="BC12" i="2"/>
  <c r="BC13" i="2"/>
  <c r="BC14" i="2"/>
  <c r="BC15" i="2"/>
  <c r="BC16" i="2"/>
  <c r="BC17" i="2"/>
  <c r="BC18" i="2"/>
  <c r="BC19" i="2"/>
  <c r="BC20" i="2"/>
  <c r="BC22" i="2"/>
  <c r="BC23" i="2"/>
  <c r="BC25" i="2"/>
  <c r="BC26" i="2"/>
  <c r="BC27" i="2"/>
  <c r="BC28" i="2"/>
  <c r="BC29" i="2"/>
  <c r="BC30" i="2"/>
  <c r="BC31" i="2"/>
  <c r="BC32" i="2"/>
  <c r="BC33" i="2"/>
  <c r="BC34" i="2"/>
  <c r="BC35" i="2"/>
  <c r="BC36" i="2"/>
  <c r="BC37" i="2"/>
  <c r="BC38" i="2"/>
  <c r="BC39" i="2"/>
  <c r="BC40" i="2"/>
  <c r="BC41" i="2"/>
  <c r="BC42" i="2"/>
  <c r="BC44" i="2"/>
  <c r="BC45" i="2"/>
  <c r="BC46" i="2"/>
  <c r="BC47" i="2"/>
  <c r="BC48" i="2"/>
  <c r="BC49" i="2"/>
  <c r="BC50" i="2"/>
  <c r="BC51" i="2"/>
  <c r="BC52" i="2"/>
  <c r="BC53" i="2"/>
  <c r="BC54" i="2"/>
  <c r="BC55" i="2"/>
  <c r="BC56" i="2"/>
  <c r="BC57" i="2"/>
  <c r="BC24" i="2"/>
  <c r="AD57" i="3"/>
  <c r="AD56" i="3"/>
  <c r="AD55" i="3"/>
  <c r="AD54" i="3"/>
  <c r="AD53" i="3"/>
  <c r="AD52" i="3"/>
  <c r="AD51" i="3"/>
  <c r="AD50" i="3"/>
  <c r="Z57" i="3"/>
  <c r="Z56" i="3"/>
  <c r="Z55" i="3"/>
  <c r="Z54" i="3"/>
  <c r="Z53" i="3"/>
  <c r="Z52" i="3"/>
  <c r="Z51" i="3"/>
  <c r="Z50" i="3"/>
  <c r="V57" i="3"/>
  <c r="V56" i="3"/>
  <c r="V55" i="3"/>
  <c r="V54" i="3"/>
  <c r="V53" i="3"/>
  <c r="V52" i="3"/>
  <c r="V51" i="3"/>
  <c r="V50" i="3"/>
  <c r="R57" i="3"/>
  <c r="R56" i="3"/>
  <c r="R55" i="3"/>
  <c r="R54" i="3"/>
  <c r="R53" i="3"/>
  <c r="R52" i="3"/>
  <c r="R51" i="3"/>
  <c r="R50" i="3"/>
  <c r="N57" i="3"/>
  <c r="N56" i="3"/>
  <c r="N55" i="3"/>
  <c r="N54" i="3"/>
  <c r="N53" i="3"/>
  <c r="N52" i="3"/>
  <c r="N51" i="3"/>
  <c r="N50" i="3"/>
  <c r="N49" i="3"/>
  <c r="N48" i="3"/>
  <c r="N47" i="3"/>
  <c r="N46" i="3"/>
  <c r="N45" i="3"/>
  <c r="N44" i="3"/>
  <c r="N43" i="3"/>
  <c r="N42" i="3"/>
  <c r="N41" i="3"/>
  <c r="N40" i="3"/>
  <c r="N39" i="3"/>
  <c r="N38" i="3"/>
  <c r="N37" i="3"/>
  <c r="N36" i="3"/>
  <c r="N35" i="3"/>
  <c r="N34" i="3"/>
  <c r="N33" i="3"/>
  <c r="N32" i="3"/>
  <c r="N31" i="3"/>
  <c r="N30" i="3"/>
  <c r="N29" i="3"/>
  <c r="N28" i="3"/>
  <c r="N27" i="3"/>
  <c r="N26" i="3"/>
  <c r="N25" i="3"/>
  <c r="N24" i="3"/>
  <c r="N23" i="3"/>
  <c r="N22" i="3"/>
  <c r="N21" i="3"/>
  <c r="N20" i="3"/>
  <c r="N19" i="3"/>
  <c r="N18" i="3"/>
  <c r="N17" i="3"/>
  <c r="N16" i="3"/>
  <c r="N15" i="3"/>
  <c r="N14" i="3"/>
  <c r="N13" i="3"/>
  <c r="N12" i="3"/>
  <c r="N11" i="3"/>
  <c r="N10" i="3"/>
  <c r="N9" i="3"/>
  <c r="N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J8" i="3"/>
  <c r="BF9" i="2"/>
  <c r="BF10" i="2"/>
  <c r="BF11" i="2"/>
  <c r="BF12" i="2"/>
  <c r="BF13" i="2"/>
  <c r="BF14" i="2"/>
  <c r="BF15" i="2"/>
  <c r="BF16" i="2"/>
  <c r="BF17" i="2"/>
  <c r="BF18" i="2"/>
  <c r="BF19" i="2"/>
  <c r="BF20" i="2"/>
  <c r="BF21" i="2"/>
  <c r="BF22" i="2"/>
  <c r="BF23" i="2"/>
  <c r="BF24" i="2"/>
  <c r="BF25" i="2"/>
  <c r="BF26" i="2"/>
  <c r="BF27" i="2"/>
  <c r="BF28" i="2"/>
  <c r="BF29" i="2"/>
  <c r="BF30" i="2"/>
  <c r="BF31" i="2"/>
  <c r="BF32" i="2"/>
  <c r="BF33" i="2"/>
  <c r="BF34" i="2"/>
  <c r="BF35" i="2"/>
  <c r="BF36" i="2"/>
  <c r="BF37" i="2"/>
  <c r="BF38" i="2"/>
  <c r="BF39" i="2"/>
  <c r="BF40" i="2"/>
  <c r="BF41" i="2"/>
  <c r="BF42" i="2"/>
  <c r="BF43" i="2"/>
  <c r="BF44" i="2"/>
  <c r="BF45" i="2"/>
  <c r="BF46" i="2"/>
  <c r="BF47" i="2"/>
  <c r="BF48" i="2"/>
  <c r="BF49" i="2"/>
  <c r="BF50" i="2"/>
  <c r="BF51" i="2"/>
  <c r="BF52" i="2"/>
  <c r="BF53" i="2"/>
  <c r="BF54" i="2"/>
  <c r="BF55" i="2"/>
  <c r="BF56" i="2"/>
  <c r="BF57" i="2"/>
  <c r="BB9" i="2"/>
  <c r="BB10" i="2"/>
  <c r="BB11" i="2"/>
  <c r="BB12" i="2"/>
  <c r="BB13" i="2"/>
  <c r="BB14" i="2"/>
  <c r="BB15" i="2"/>
  <c r="BB16" i="2"/>
  <c r="BB17" i="2"/>
  <c r="BB18" i="2"/>
  <c r="BB19" i="2"/>
  <c r="BB20" i="2"/>
  <c r="BB21" i="2"/>
  <c r="BB22" i="2"/>
  <c r="BB23" i="2"/>
  <c r="BB24" i="2"/>
  <c r="BB25" i="2"/>
  <c r="BB26" i="2"/>
  <c r="BB27" i="2"/>
  <c r="BB28" i="2"/>
  <c r="BB29" i="2"/>
  <c r="BB30" i="2"/>
  <c r="BB31" i="2"/>
  <c r="BB32" i="2"/>
  <c r="BB33" i="2"/>
  <c r="BB34" i="2"/>
  <c r="BB35" i="2"/>
  <c r="BB36" i="2"/>
  <c r="BB37" i="2"/>
  <c r="BB38" i="2"/>
  <c r="BB39" i="2"/>
  <c r="BB40" i="2"/>
  <c r="BB41" i="2"/>
  <c r="BB42" i="2"/>
  <c r="BB43" i="2"/>
  <c r="BB44" i="2"/>
  <c r="BB45" i="2"/>
  <c r="BB46" i="2"/>
  <c r="BB47" i="2"/>
  <c r="BB48" i="2"/>
  <c r="BB49" i="2"/>
  <c r="BB50" i="2"/>
  <c r="BB51" i="2"/>
  <c r="BB52" i="2"/>
  <c r="BB53" i="2"/>
  <c r="BB54" i="2"/>
  <c r="BB55" i="2"/>
  <c r="BB56" i="2"/>
  <c r="BB57" i="2"/>
  <c r="AX9" i="2"/>
  <c r="AX10" i="2"/>
  <c r="AX11" i="2"/>
  <c r="AX12" i="2"/>
  <c r="AX13" i="2"/>
  <c r="AX14" i="2"/>
  <c r="AX15" i="2"/>
  <c r="AX16" i="2"/>
  <c r="AX17" i="2"/>
  <c r="AX18" i="2"/>
  <c r="AX19" i="2"/>
  <c r="AX20" i="2"/>
  <c r="AX21" i="2"/>
  <c r="AX22" i="2"/>
  <c r="AX23" i="2"/>
  <c r="AX24" i="2"/>
  <c r="AX25" i="2"/>
  <c r="AX26" i="2"/>
  <c r="AX27" i="2"/>
  <c r="AX28" i="2"/>
  <c r="AX29" i="2"/>
  <c r="AX30" i="2"/>
  <c r="AX31" i="2"/>
  <c r="AX32" i="2"/>
  <c r="AX33" i="2"/>
  <c r="AX34" i="2"/>
  <c r="AX35" i="2"/>
  <c r="AX36" i="2"/>
  <c r="AX37" i="2"/>
  <c r="AX38" i="2"/>
  <c r="AX39" i="2"/>
  <c r="AX40" i="2"/>
  <c r="AX41" i="2"/>
  <c r="AX42" i="2"/>
  <c r="AX43" i="2"/>
  <c r="AX44" i="2"/>
  <c r="AX45" i="2"/>
  <c r="AX46" i="2"/>
  <c r="AX47" i="2"/>
  <c r="AX48" i="2"/>
  <c r="AX49" i="2"/>
  <c r="AX50" i="2"/>
  <c r="AX51" i="2"/>
  <c r="AX52" i="2"/>
  <c r="AX53" i="2"/>
  <c r="AX54" i="2"/>
  <c r="AX55" i="2"/>
  <c r="AX56" i="2"/>
  <c r="AX57" i="2"/>
  <c r="AT9" i="2"/>
  <c r="AT10" i="2"/>
  <c r="AT11" i="2"/>
  <c r="AT12" i="2"/>
  <c r="AT13" i="2"/>
  <c r="AT14" i="2"/>
  <c r="AT15" i="2"/>
  <c r="AT16" i="2"/>
  <c r="AT17" i="2"/>
  <c r="AT18" i="2"/>
  <c r="AT19" i="2"/>
  <c r="AT20" i="2"/>
  <c r="AT21" i="2"/>
  <c r="AT22" i="2"/>
  <c r="AT23" i="2"/>
  <c r="AT24" i="2"/>
  <c r="AT25" i="2"/>
  <c r="AT26" i="2"/>
  <c r="AT27" i="2"/>
  <c r="AT28" i="2"/>
  <c r="AT29" i="2"/>
  <c r="AT30" i="2"/>
  <c r="AT31" i="2"/>
  <c r="AT32" i="2"/>
  <c r="AT33" i="2"/>
  <c r="AT34" i="2"/>
  <c r="AT35" i="2"/>
  <c r="AT36" i="2"/>
  <c r="AT37" i="2"/>
  <c r="AT38" i="2"/>
  <c r="AT39" i="2"/>
  <c r="AT40" i="2"/>
  <c r="AT41" i="2"/>
  <c r="AT42" i="2"/>
  <c r="AT43" i="2"/>
  <c r="AT44" i="2"/>
  <c r="AT45" i="2"/>
  <c r="AT46" i="2"/>
  <c r="AT47" i="2"/>
  <c r="AT48" i="2"/>
  <c r="AT49" i="2"/>
  <c r="AT50" i="2"/>
  <c r="AT51" i="2"/>
  <c r="AT52" i="2"/>
  <c r="AT53" i="2"/>
  <c r="AT54" i="2"/>
  <c r="AT55" i="2"/>
  <c r="AT56" i="2"/>
  <c r="AT57" i="2"/>
  <c r="AP9" i="2"/>
  <c r="AP10" i="2"/>
  <c r="AP11" i="2"/>
  <c r="AP12" i="2"/>
  <c r="AP13" i="2"/>
  <c r="AP14" i="2"/>
  <c r="AP15" i="2"/>
  <c r="AP16" i="2"/>
  <c r="AP17" i="2"/>
  <c r="AP18" i="2"/>
  <c r="AP19" i="2"/>
  <c r="AP20" i="2"/>
  <c r="AP21" i="2"/>
  <c r="AP22" i="2"/>
  <c r="AP23" i="2"/>
  <c r="AP24" i="2"/>
  <c r="AP25" i="2"/>
  <c r="AP26" i="2"/>
  <c r="AP27" i="2"/>
  <c r="AP28" i="2"/>
  <c r="AP29" i="2"/>
  <c r="AP30" i="2"/>
  <c r="AP31" i="2"/>
  <c r="AP32" i="2"/>
  <c r="AP33" i="2"/>
  <c r="AP34" i="2"/>
  <c r="AP35" i="2"/>
  <c r="AP36" i="2"/>
  <c r="AP37" i="2"/>
  <c r="AP38" i="2"/>
  <c r="AP39" i="2"/>
  <c r="AP40" i="2"/>
  <c r="AP41" i="2"/>
  <c r="AP42" i="2"/>
  <c r="AP43" i="2"/>
  <c r="AP44" i="2"/>
  <c r="AP45" i="2"/>
  <c r="AP46" i="2"/>
  <c r="AP47" i="2"/>
  <c r="AP48" i="2"/>
  <c r="AP49" i="2"/>
  <c r="AP50" i="2"/>
  <c r="AP51" i="2"/>
  <c r="AP52" i="2"/>
  <c r="AP53" i="2"/>
  <c r="AP54" i="2"/>
  <c r="AP55" i="2"/>
  <c r="AP56" i="2"/>
  <c r="AP57" i="2"/>
  <c r="AL9" i="2"/>
  <c r="AL10" i="2"/>
  <c r="AL11" i="2"/>
  <c r="AL12" i="2"/>
  <c r="AL13" i="2"/>
  <c r="AL14" i="2"/>
  <c r="AL15" i="2"/>
  <c r="AL16" i="2"/>
  <c r="AL17" i="2"/>
  <c r="AL18" i="2"/>
  <c r="AL19" i="2"/>
  <c r="AL20" i="2"/>
  <c r="AL21" i="2"/>
  <c r="AL22" i="2"/>
  <c r="AL23" i="2"/>
  <c r="AL24" i="2"/>
  <c r="AL25" i="2"/>
  <c r="AL26" i="2"/>
  <c r="AL27" i="2"/>
  <c r="AL28" i="2"/>
  <c r="AL29" i="2"/>
  <c r="AL30" i="2"/>
  <c r="AL31" i="2"/>
  <c r="AL32" i="2"/>
  <c r="AL33" i="2"/>
  <c r="AL34" i="2"/>
  <c r="AL35" i="2"/>
  <c r="AL36" i="2"/>
  <c r="AL37" i="2"/>
  <c r="AL38" i="2"/>
  <c r="AL39" i="2"/>
  <c r="AL40" i="2"/>
  <c r="AL41" i="2"/>
  <c r="AL42" i="2"/>
  <c r="AL43" i="2"/>
  <c r="AL44" i="2"/>
  <c r="AL45" i="2"/>
  <c r="AL46" i="2"/>
  <c r="AL47" i="2"/>
  <c r="AL48" i="2"/>
  <c r="AL49" i="2"/>
  <c r="AL50" i="2"/>
  <c r="AL51" i="2"/>
  <c r="AL52" i="2"/>
  <c r="AL53" i="2"/>
  <c r="AL54" i="2"/>
  <c r="AL55" i="2"/>
  <c r="AL56" i="2"/>
  <c r="AL57" i="2"/>
  <c r="AH9" i="2"/>
  <c r="AH10" i="2"/>
  <c r="AH11" i="2"/>
  <c r="AH12" i="2"/>
  <c r="AH13" i="2"/>
  <c r="AH14" i="2"/>
  <c r="AH15" i="2"/>
  <c r="AH16" i="2"/>
  <c r="AH17" i="2"/>
  <c r="AH18" i="2"/>
  <c r="AH19" i="2"/>
  <c r="AH20" i="2"/>
  <c r="AH21" i="2"/>
  <c r="AH22" i="2"/>
  <c r="AH23" i="2"/>
  <c r="AH24" i="2"/>
  <c r="AH25" i="2"/>
  <c r="AH26" i="2"/>
  <c r="AH27" i="2"/>
  <c r="AH28" i="2"/>
  <c r="AH29" i="2"/>
  <c r="AH30" i="2"/>
  <c r="AH31" i="2"/>
  <c r="AH32" i="2"/>
  <c r="AH33" i="2"/>
  <c r="AH34" i="2"/>
  <c r="AH35" i="2"/>
  <c r="AH36" i="2"/>
  <c r="AH37" i="2"/>
  <c r="AH38" i="2"/>
  <c r="AH39" i="2"/>
  <c r="AH40" i="2"/>
  <c r="AH41" i="2"/>
  <c r="AH42" i="2"/>
  <c r="AH43" i="2"/>
  <c r="AH44" i="2"/>
  <c r="AH45" i="2"/>
  <c r="AH46" i="2"/>
  <c r="AH47" i="2"/>
  <c r="AH48" i="2"/>
  <c r="AH49" i="2"/>
  <c r="AH50" i="2"/>
  <c r="AH51" i="2"/>
  <c r="AH52" i="2"/>
  <c r="AH53" i="2"/>
  <c r="AH54" i="2"/>
  <c r="AH55" i="2"/>
  <c r="AH56" i="2"/>
  <c r="AH57" i="2"/>
  <c r="AD9" i="2"/>
  <c r="AD10" i="2"/>
  <c r="AD11" i="2"/>
  <c r="AD12" i="2"/>
  <c r="AD13" i="2"/>
  <c r="AD14"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D41" i="2"/>
  <c r="AD42" i="2"/>
  <c r="AD43" i="2"/>
  <c r="AD44" i="2"/>
  <c r="AD45" i="2"/>
  <c r="AD46" i="2"/>
  <c r="AD47" i="2"/>
  <c r="AD48" i="2"/>
  <c r="AD49" i="2"/>
  <c r="AD50" i="2"/>
  <c r="AD51" i="2"/>
  <c r="AD52" i="2"/>
  <c r="AD53" i="2"/>
  <c r="AD54" i="2"/>
  <c r="AD55" i="2"/>
  <c r="AD56" i="2"/>
  <c r="AD57" i="2"/>
  <c r="Z9" i="2"/>
  <c r="Z10" i="2"/>
  <c r="Z11" i="2"/>
  <c r="Z12"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Z57" i="2"/>
  <c r="V9" i="2"/>
  <c r="V10" i="2"/>
  <c r="V11" i="2"/>
  <c r="V12" i="2"/>
  <c r="V13" i="2"/>
  <c r="V14" i="2"/>
  <c r="V15" i="2"/>
  <c r="V16" i="2"/>
  <c r="V17" i="2"/>
  <c r="V18" i="2"/>
  <c r="V19" i="2"/>
  <c r="V20" i="2"/>
  <c r="V21" i="2"/>
  <c r="V22" i="2"/>
  <c r="V23" i="2"/>
  <c r="V24" i="2"/>
  <c r="V25" i="2"/>
  <c r="V26" i="2"/>
  <c r="V27" i="2"/>
  <c r="V28" i="2"/>
  <c r="V29" i="2"/>
  <c r="V30" i="2"/>
  <c r="V31" i="2"/>
  <c r="V32" i="2"/>
  <c r="V33" i="2"/>
  <c r="V34" i="2"/>
  <c r="V35" i="2"/>
  <c r="V36" i="2"/>
  <c r="V37" i="2"/>
  <c r="V38" i="2"/>
  <c r="V39" i="2"/>
  <c r="V40" i="2"/>
  <c r="V41" i="2"/>
  <c r="V42" i="2"/>
  <c r="V43" i="2"/>
  <c r="V44" i="2"/>
  <c r="V45" i="2"/>
  <c r="V46" i="2"/>
  <c r="V47" i="2"/>
  <c r="V48" i="2"/>
  <c r="V49" i="2"/>
  <c r="V50" i="2"/>
  <c r="V51" i="2"/>
  <c r="V52" i="2"/>
  <c r="V53" i="2"/>
  <c r="V54" i="2"/>
  <c r="V55" i="2"/>
  <c r="V56" i="2"/>
  <c r="V57"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BF8" i="2"/>
  <c r="BB8" i="2"/>
  <c r="AX8" i="2"/>
  <c r="AT8" i="2"/>
  <c r="AP8" i="2"/>
  <c r="AL8" i="2"/>
  <c r="AH8" i="2"/>
  <c r="AD8" i="2"/>
  <c r="Z8" i="2"/>
  <c r="V8" i="2"/>
  <c r="R8" i="2"/>
  <c r="N57" i="2"/>
  <c r="N56" i="2"/>
  <c r="N55" i="2"/>
  <c r="N54" i="2"/>
  <c r="N53" i="2"/>
  <c r="N52" i="2"/>
  <c r="N51" i="2"/>
  <c r="N50" i="2"/>
  <c r="N49" i="2"/>
  <c r="N48" i="2"/>
  <c r="N47" i="2"/>
  <c r="N46" i="2"/>
  <c r="N45" i="2"/>
  <c r="N44" i="2"/>
  <c r="N43" i="2"/>
  <c r="N42" i="2"/>
  <c r="N41" i="2"/>
  <c r="N40" i="2"/>
  <c r="N39" i="2"/>
  <c r="N38" i="2"/>
  <c r="N37" i="2"/>
  <c r="N36" i="2"/>
  <c r="N35" i="2"/>
  <c r="N34" i="2"/>
  <c r="N33" i="2"/>
  <c r="N32" i="2"/>
  <c r="N31" i="2"/>
  <c r="N30" i="2"/>
  <c r="N29" i="2"/>
  <c r="N28" i="2"/>
  <c r="N27" i="2"/>
  <c r="N26" i="2"/>
  <c r="N25" i="2"/>
  <c r="N24" i="2"/>
  <c r="N23" i="2"/>
  <c r="N22" i="2"/>
  <c r="N21" i="2"/>
  <c r="N20" i="2"/>
  <c r="N19" i="2"/>
  <c r="N18" i="2"/>
  <c r="N17" i="2"/>
  <c r="N16" i="2"/>
  <c r="N15" i="2"/>
  <c r="N14" i="2"/>
  <c r="N13" i="2"/>
  <c r="N12" i="2"/>
  <c r="N11" i="2"/>
  <c r="N10" i="2"/>
  <c r="N9" i="2"/>
  <c r="N8"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9" i="2"/>
  <c r="BC21" i="2" l="1"/>
  <c r="J8" i="2"/>
  <c r="S13" i="9"/>
  <c r="G4" i="9"/>
  <c r="F4" i="5"/>
  <c r="F4" i="3"/>
  <c r="F4" i="2"/>
  <c r="F3" i="2"/>
  <c r="F3" i="3"/>
  <c r="F3" i="5"/>
  <c r="G3" i="9"/>
  <c r="F7" i="29" a="1"/>
  <c r="E4" i="29" a="1"/>
  <c r="F6" i="29" a="1"/>
  <c r="E6" i="29" a="1"/>
  <c r="D6" i="21" a="1"/>
  <c r="E9" i="28" a="1"/>
  <c r="E9" i="29" a="1"/>
  <c r="F8" i="29" a="1"/>
  <c r="E8" i="29" a="1"/>
  <c r="E3" i="29" a="1"/>
  <c r="E2" i="29" a="1"/>
  <c r="D7" i="21" a="1"/>
  <c r="E7" i="29" a="1"/>
  <c r="E5" i="29" a="1"/>
  <c r="F9" i="29" a="1"/>
  <c r="F9" i="28" a="1"/>
  <c r="D7" i="21" l="1"/>
  <c r="D6" i="21"/>
  <c r="E8" i="29"/>
  <c r="F6" i="29"/>
  <c r="F8" i="29"/>
  <c r="E5" i="29"/>
  <c r="E7" i="29"/>
  <c r="E9" i="29"/>
  <c r="E2" i="29"/>
  <c r="F9" i="29"/>
  <c r="E3" i="29"/>
  <c r="E4" i="29"/>
  <c r="E6" i="29"/>
  <c r="F7" i="29"/>
  <c r="E9" i="28"/>
  <c r="F9" i="28"/>
  <c r="C3" i="9"/>
  <c r="D9" i="21" a="1"/>
  <c r="E16" i="28" a="1"/>
  <c r="F12" i="28" a="1"/>
  <c r="F11" i="28" a="1"/>
  <c r="D4" i="21" a="1"/>
  <c r="D2" i="21" a="1"/>
  <c r="F5" i="33" a="1"/>
  <c r="E4" i="33" a="1"/>
  <c r="F10" i="28" a="1"/>
  <c r="D5" i="21" a="1"/>
  <c r="E14" i="28" a="1"/>
  <c r="E12" i="28" a="1"/>
  <c r="E15" i="28" a="1"/>
  <c r="E11" i="28" a="1"/>
  <c r="D13" i="21" a="1"/>
  <c r="D10" i="21" a="1"/>
  <c r="D3" i="21" a="1"/>
  <c r="D8" i="21" a="1"/>
  <c r="E10" i="28" a="1"/>
  <c r="E3" i="33" a="1"/>
  <c r="E5" i="33" a="1"/>
  <c r="E13" i="28" a="1"/>
  <c r="F4" i="33" a="1"/>
  <c r="D15" i="21" a="1"/>
  <c r="D12" i="21" a="1"/>
  <c r="E2" i="33" a="1"/>
  <c r="E15" i="21" a="1"/>
  <c r="D3" i="21" l="1"/>
  <c r="E14" i="28"/>
  <c r="D8" i="21"/>
  <c r="E15" i="21"/>
  <c r="F4" i="33"/>
  <c r="E12" i="28"/>
  <c r="F12" i="28"/>
  <c r="E4" i="33"/>
  <c r="D9" i="21"/>
  <c r="E13" i="28"/>
  <c r="E2" i="33"/>
  <c r="D4" i="21"/>
  <c r="D13" i="21"/>
  <c r="D10" i="21"/>
  <c r="D2" i="21"/>
  <c r="E5" i="33"/>
  <c r="E11" i="28"/>
  <c r="F5" i="33"/>
  <c r="D15" i="21"/>
  <c r="F11" i="28"/>
  <c r="E10" i="28"/>
  <c r="D12" i="21"/>
  <c r="E3" i="33"/>
  <c r="F10" i="28"/>
  <c r="E15" i="28"/>
  <c r="E16" i="28"/>
  <c r="D5" i="21"/>
  <c r="S9" i="9"/>
  <c r="S10" i="9"/>
  <c r="S11" i="9"/>
  <c r="S12" i="9"/>
  <c r="S14" i="9"/>
  <c r="S15" i="9"/>
  <c r="S16" i="9"/>
  <c r="S17" i="9"/>
  <c r="S18" i="9"/>
  <c r="S19" i="9"/>
  <c r="S8" i="9"/>
  <c r="D124" i="27" l="1"/>
  <c r="A10" i="9" l="1"/>
  <c r="A9" i="9" l="1"/>
  <c r="A20" i="9"/>
  <c r="A19" i="9"/>
  <c r="A18" i="9"/>
  <c r="A17" i="9"/>
  <c r="A16" i="9"/>
  <c r="A15" i="9"/>
  <c r="A14" i="9"/>
  <c r="A13" i="9"/>
  <c r="A12" i="9"/>
  <c r="A11" i="9"/>
  <c r="D8" i="15"/>
  <c r="D4" i="15"/>
  <c r="D5" i="15"/>
  <c r="E3" i="15"/>
  <c r="G9" i="14"/>
  <c r="C12" i="14"/>
  <c r="G3" i="14"/>
  <c r="C4" i="14"/>
  <c r="C5" i="14"/>
  <c r="C13" i="14"/>
  <c r="C2" i="5" l="1"/>
  <c r="C2" i="3"/>
  <c r="C2" i="2"/>
  <c r="G3" i="2"/>
  <c r="G3" i="3"/>
  <c r="G3" i="5"/>
  <c r="C92" i="13"/>
  <c r="C89" i="13"/>
  <c r="C88" i="13"/>
  <c r="D84" i="13"/>
  <c r="D83" i="13"/>
  <c r="D82" i="13"/>
  <c r="D77" i="13"/>
  <c r="D76" i="13"/>
  <c r="C5" i="13"/>
  <c r="C4" i="13"/>
  <c r="F3" i="13"/>
  <c r="C9" i="11" l="1"/>
  <c r="C8" i="11"/>
  <c r="C7" i="11"/>
  <c r="C6" i="11"/>
  <c r="C5" i="11"/>
  <c r="C3" i="11"/>
  <c r="D8" i="8" l="1"/>
  <c r="D58" i="8" l="1"/>
  <c r="B56" i="3" s="1"/>
  <c r="D55" i="8"/>
  <c r="D54" i="8"/>
  <c r="B14" i="5" s="1"/>
  <c r="D51" i="8"/>
  <c r="D52" i="8" s="1"/>
  <c r="B51" i="3" s="1"/>
  <c r="D48" i="8"/>
  <c r="D50" i="8" s="1"/>
  <c r="B54" i="3" s="1"/>
  <c r="D46" i="8"/>
  <c r="B46" i="2" s="1"/>
  <c r="D27" i="8"/>
  <c r="D33" i="8" s="1"/>
  <c r="B33" i="2" s="1"/>
  <c r="F47" i="8"/>
  <c r="B57" i="3"/>
  <c r="B48" i="3" l="1"/>
  <c r="D56" i="8"/>
  <c r="B46" i="3"/>
  <c r="B48" i="2"/>
  <c r="B51" i="2"/>
  <c r="B33" i="3"/>
  <c r="B54" i="2"/>
  <c r="B56" i="2"/>
  <c r="B57" i="2"/>
  <c r="I47" i="8"/>
  <c r="D63" i="8"/>
  <c r="B9" i="5" s="1"/>
  <c r="D62" i="8"/>
  <c r="B8" i="5" s="1"/>
  <c r="D67" i="8"/>
  <c r="B13" i="5" s="1"/>
  <c r="D49" i="8"/>
  <c r="D57" i="8"/>
  <c r="B15" i="5" s="1"/>
  <c r="D66" i="8"/>
  <c r="B12" i="5" s="1"/>
  <c r="D65" i="8"/>
  <c r="B11" i="5" s="1"/>
  <c r="D64" i="8"/>
  <c r="B10" i="5" s="1"/>
  <c r="D47" i="8"/>
  <c r="D30" i="8"/>
  <c r="D34" i="8"/>
  <c r="D37" i="8"/>
  <c r="D32" i="8"/>
  <c r="D28" i="8"/>
  <c r="D31" i="8"/>
  <c r="D45" i="8"/>
  <c r="D29" i="8"/>
  <c r="D44" i="8"/>
  <c r="D43" i="8"/>
  <c r="D42" i="8"/>
  <c r="D41" i="8"/>
  <c r="D40" i="8"/>
  <c r="D39" i="8"/>
  <c r="D38" i="8"/>
  <c r="D36" i="8"/>
  <c r="D35" i="8"/>
  <c r="D12" i="8"/>
  <c r="D9" i="8"/>
  <c r="D13" i="8"/>
  <c r="D14" i="8"/>
  <c r="D19" i="8"/>
  <c r="D15" i="8"/>
  <c r="D20" i="8"/>
  <c r="D23" i="8"/>
  <c r="D25" i="8"/>
  <c r="D11" i="8"/>
  <c r="D16" i="8"/>
  <c r="D21" i="8"/>
  <c r="D22" i="8"/>
  <c r="D24" i="8"/>
  <c r="D10" i="8"/>
  <c r="D17" i="8"/>
  <c r="D26" i="8"/>
  <c r="D18" i="8"/>
  <c r="B49" i="3" l="1"/>
  <c r="B49" i="2"/>
  <c r="B52" i="3"/>
  <c r="B52" i="2"/>
  <c r="B53" i="3"/>
  <c r="B53" i="2"/>
  <c r="B11" i="2"/>
  <c r="B11" i="3"/>
  <c r="B43" i="2"/>
  <c r="B43" i="3"/>
  <c r="B25" i="2"/>
  <c r="B25" i="3"/>
  <c r="B20" i="2"/>
  <c r="B20" i="3"/>
  <c r="B14" i="2"/>
  <c r="B14" i="3"/>
  <c r="B23" i="2"/>
  <c r="B23" i="3"/>
  <c r="B15" i="2"/>
  <c r="B15" i="3"/>
  <c r="B19" i="2"/>
  <c r="B19" i="3"/>
  <c r="B18" i="2"/>
  <c r="B18" i="3"/>
  <c r="B9" i="2"/>
  <c r="B9" i="3"/>
  <c r="B27" i="3"/>
  <c r="B27" i="2"/>
  <c r="B37" i="2"/>
  <c r="B37" i="3"/>
  <c r="B31" i="2"/>
  <c r="B31" i="3"/>
  <c r="B13" i="2"/>
  <c r="B13" i="3"/>
  <c r="B12" i="2"/>
  <c r="B12" i="3"/>
  <c r="B10" i="2"/>
  <c r="B10" i="3"/>
  <c r="B35" i="3"/>
  <c r="B35" i="2"/>
  <c r="B34" i="3"/>
  <c r="B34" i="2"/>
  <c r="B42" i="2"/>
  <c r="B42" i="3"/>
  <c r="B55" i="3"/>
  <c r="B55" i="2"/>
  <c r="B45" i="3"/>
  <c r="B45" i="2"/>
  <c r="B28" i="3"/>
  <c r="B28" i="2"/>
  <c r="B26" i="2"/>
  <c r="B26" i="3"/>
  <c r="B24" i="2"/>
  <c r="B24" i="3"/>
  <c r="B36" i="2"/>
  <c r="B36" i="3"/>
  <c r="B30" i="2"/>
  <c r="B30" i="3"/>
  <c r="B41" i="2"/>
  <c r="B41" i="3"/>
  <c r="B44" i="3"/>
  <c r="B44" i="2"/>
  <c r="B29" i="3"/>
  <c r="B29" i="2"/>
  <c r="B8" i="2"/>
  <c r="B8" i="3"/>
  <c r="B32" i="2"/>
  <c r="B32" i="3"/>
  <c r="B17" i="2"/>
  <c r="B17" i="3"/>
  <c r="B22" i="2"/>
  <c r="B22" i="3"/>
  <c r="B38" i="2"/>
  <c r="B38" i="3"/>
  <c r="B47" i="2"/>
  <c r="B47" i="3"/>
  <c r="B50" i="3"/>
  <c r="B50" i="2"/>
  <c r="B21" i="2"/>
  <c r="B21" i="3"/>
  <c r="B39" i="2"/>
  <c r="B39" i="3"/>
  <c r="B16" i="2"/>
  <c r="B16" i="3"/>
  <c r="B40" i="3"/>
  <c r="B40" i="2"/>
  <c r="AA55"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tc={2955722A-42CB-47E9-9A49-391513BDE921}</author>
  </authors>
  <commentList>
    <comment ref="E12" authorId="0" shapeId="0" xr:uid="{2955722A-42CB-47E9-9A49-391513BDE921}">
      <text>
        <t>[Threaded comment]
Your version of Excel allows you to read this threaded comment; however, any edits to it will get removed if the file is opened in a newer version of Excel. Learn more: https://go.microsoft.com/fwlink/?linkid=870924
Comment:
    Tomato and cucumber under high cover are included. High cover is accounted under cropland, not settlements class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<sst xmlns="http://schemas.openxmlformats.org/spreadsheetml/2006/main" count="2154" uniqueCount="944">
  <si>
    <t>BASIC INSTRUCTIONS</t>
  </si>
  <si>
    <t xml:space="preserve">Before filling in the questionnaire please read carefully the instructions below. </t>
  </si>
  <si>
    <t xml:space="preserve">This EXCEL workbook is the questionnaire. </t>
  </si>
  <si>
    <t>VERY IMPORTANT: Please do not delete or add rows to any of the tables in this questionnaire</t>
  </si>
  <si>
    <t>Table of contents</t>
  </si>
  <si>
    <t>1. How to fill in the data sheets of the questionnaire</t>
  </si>
  <si>
    <t xml:space="preserve">    1.1 Priority data</t>
  </si>
  <si>
    <t xml:space="preserve">    1.2 Reporting conventions</t>
  </si>
  <si>
    <t xml:space="preserve">    1.3 Built-in consistency checks</t>
  </si>
  <si>
    <t>2. Flags</t>
  </si>
  <si>
    <t xml:space="preserve">    2.1 Standard footnotes</t>
  </si>
  <si>
    <t xml:space="preserve">    2.2 Country-specific explanatory footnotes</t>
  </si>
  <si>
    <t>3. Definitions</t>
  </si>
  <si>
    <t>4. Data submission</t>
  </si>
  <si>
    <t>5. Methodology and questions</t>
  </si>
  <si>
    <t>1 -  How to fill in the data sheets of the questionnaire</t>
  </si>
  <si>
    <t>1.1 Priority data</t>
  </si>
  <si>
    <t>A legend in each worksheet indicated which datapoints are the priority ones. Some of them are calculated automatically if data in input cells are provided.</t>
  </si>
  <si>
    <t>1.2 Reporting conventions</t>
  </si>
  <si>
    <t xml:space="preserve">Report any real zeros and leave cell empty if you have no data. Do not write text in data cells; use footnotes if you need to provide additional context to any reported datapoint. Non-numeric symbols in cells that are designated for data reporting will result in an automated rejection of the questionnaire and a correction will be needed. </t>
  </si>
  <si>
    <t>Description</t>
  </si>
  <si>
    <t>Symbol</t>
  </si>
  <si>
    <t>Real zero</t>
  </si>
  <si>
    <t>Not available</t>
  </si>
  <si>
    <t xml:space="preserve"> (blank/empty cell)</t>
  </si>
  <si>
    <t>It is possible to insert decimal numbers. Please notice Eurostat will publish only up top two decimal places.</t>
  </si>
  <si>
    <t>1.3 Built-in consistency checks</t>
  </si>
  <si>
    <t>The questionnaire has built-in automated checks to verify internal consistency of reported data (e.g. sums across rows and columns, as applicable), using macro functions.</t>
  </si>
  <si>
    <t>To run the consistency checks it is crucial that macros are enabled in the questionnaire. This can be done via button 'Enable Content' in the yellow bar in the top part of the excel file.</t>
  </si>
  <si>
    <t xml:space="preserve">Flags (footnote symbols) should be entered in the reporting tables in the footnote columns, next to the value cell. There are two types of footnotes: </t>
  </si>
  <si>
    <t>- Letters for standard footnotes (as defined by Eurostat)</t>
  </si>
  <si>
    <t xml:space="preserve">- Numbers for country-specific footnotes (to be defined by the data compilers). </t>
  </si>
  <si>
    <t>2.1 Standard footnotes</t>
  </si>
  <si>
    <t>The following footnotes will be used for the automatic data processing and data dissemination. Hence, they cannot be changed:</t>
  </si>
  <si>
    <t>B) break in series</t>
  </si>
  <si>
    <t>Please use this flag when the reported figure cannot be compared to the data reported for the previous year, e.g. because of new methods or sources being used or when you move from the old calculation rules to the new calculation rules. Please use this flag only when the change in methods, sources or calculation rules has a substantial impact.</t>
  </si>
  <si>
    <t>E) estimated data</t>
  </si>
  <si>
    <t>P) provisional</t>
  </si>
  <si>
    <t xml:space="preserve">To include standard footnotes use the drop-down menu. </t>
  </si>
  <si>
    <t>2.2 Country-specific explanatory footnotes</t>
  </si>
  <si>
    <t>The country-specific footnotes can be used for any meaning beyond the pre-defined footnotes.</t>
  </si>
  <si>
    <t xml:space="preserve">The economic and accounting definitions are those of SNA 2008 and ESA 2010.     </t>
  </si>
  <si>
    <t xml:space="preserve">The standard tool for the transmission of statistical data is the eDAMIS system. The system creates a secure environment for the transmission of data, it records all data submissions and acknowledges the data delivery. The eDAMIS system has been installed in the National Statistical Institutes. It may be accessed at: </t>
  </si>
  <si>
    <t xml:space="preserve">https://webgate.ec.europa.eu/edamis4/ </t>
  </si>
  <si>
    <t xml:space="preserve">Please submit this questionnaire to Eurostat using the eDAMIS reporting system. Use the following details: </t>
  </si>
  <si>
    <t>Domain name:</t>
  </si>
  <si>
    <t>Dataset name:</t>
  </si>
  <si>
    <t xml:space="preserve">Should you have any questions regarding data transmission do not hesitate to contact your local eDAMIS coordinator or the Eurostat eDAMIS helpdesk at: </t>
  </si>
  <si>
    <t xml:space="preserve">   web page:</t>
  </si>
  <si>
    <t xml:space="preserve">   e-mail address:</t>
  </si>
  <si>
    <t xml:space="preserve">   telephone:</t>
  </si>
  <si>
    <t>If you have questions, please send them to the following email addresses:</t>
  </si>
  <si>
    <t xml:space="preserve"> GETTING STARTED</t>
  </si>
  <si>
    <t xml:space="preserve">Please select your country (click on the white cell):        </t>
  </si>
  <si>
    <t xml:space="preserve">Reference year:    </t>
  </si>
  <si>
    <t>Name:</t>
  </si>
  <si>
    <t>Institution:</t>
  </si>
  <si>
    <t>Unit:</t>
  </si>
  <si>
    <t>Telephone:</t>
  </si>
  <si>
    <t>Email adress:</t>
  </si>
  <si>
    <t>EXPLANATORY FOOTNOTES</t>
  </si>
  <si>
    <t>GEO =&gt;</t>
  </si>
  <si>
    <t>TIME=&gt;</t>
  </si>
  <si>
    <t>IND_ACCT</t>
  </si>
  <si>
    <t>TS</t>
  </si>
  <si>
    <t>ECOSERV (new)</t>
  </si>
  <si>
    <t>UNIT</t>
  </si>
  <si>
    <t>SUPPLY</t>
  </si>
  <si>
    <t>Cropland</t>
  </si>
  <si>
    <t xml:space="preserve">Grassland </t>
  </si>
  <si>
    <t>Forest and woodland</t>
  </si>
  <si>
    <t>Heathland and shrub</t>
  </si>
  <si>
    <t>Sparsely vegetated ecosystems</t>
  </si>
  <si>
    <t>Inland wetlands</t>
  </si>
  <si>
    <t>Rivers and canals</t>
  </si>
  <si>
    <t>Lakes and reservoirs</t>
  </si>
  <si>
    <t>Marine inlets and transitional waters</t>
  </si>
  <si>
    <t>Coastal beaches, dunes and wetlands</t>
  </si>
  <si>
    <t xml:space="preserve">Marine ecosystems </t>
  </si>
  <si>
    <t>TOTAL SUPPLY</t>
  </si>
  <si>
    <t>THS_T</t>
  </si>
  <si>
    <t>Crop provision</t>
  </si>
  <si>
    <t>1000 tonnes</t>
  </si>
  <si>
    <t>MF.1.1   Crops (excluding fodder crops)</t>
  </si>
  <si>
    <t xml:space="preserve">MF.1.1.1   Cereals </t>
  </si>
  <si>
    <t>MF.1.1.2   Roots, tubers</t>
  </si>
  <si>
    <t xml:space="preserve">MF.1.1.3   Sugar crops </t>
  </si>
  <si>
    <t>MF.1.1.4   Pulses</t>
  </si>
  <si>
    <t xml:space="preserve">MF.1.1.5   Nuts </t>
  </si>
  <si>
    <t xml:space="preserve">MF.1.1.6   Oil-bearing crops </t>
  </si>
  <si>
    <t xml:space="preserve">MF.1.1.7   Vegetables </t>
  </si>
  <si>
    <t xml:space="preserve">MF.1.1.8   Fruits </t>
  </si>
  <si>
    <t xml:space="preserve">MF.1.1.9   Fibres </t>
  </si>
  <si>
    <t>MF.1.1.A   Other crops (excluding fodder crops) n.e.c.</t>
  </si>
  <si>
    <t>MF.1.2   Crop residues (used), fodder crops and grazed biomass</t>
  </si>
  <si>
    <t>MF.1.2.1   Crop residues (used)</t>
  </si>
  <si>
    <t>MF.1.2.1.1   Straw</t>
  </si>
  <si>
    <t>MF.1.2.1.2   Other crop residues (sugar and fodder beet leaves, etc.)</t>
  </si>
  <si>
    <t>MF.1.2.2   Fodder crops and grazed biomass</t>
  </si>
  <si>
    <t>MF.1.2.2.1   Fodder crops (including biomass harvest from grassland)</t>
  </si>
  <si>
    <t>MF.1.2.2.2   Grazed biomass</t>
  </si>
  <si>
    <t>Crop pollination</t>
  </si>
  <si>
    <t>THS_M3</t>
  </si>
  <si>
    <t>Wood provision (increment cultivated)</t>
  </si>
  <si>
    <t>1000 m3</t>
  </si>
  <si>
    <t>Wood provision (removals non cultivated)</t>
  </si>
  <si>
    <t>T</t>
  </si>
  <si>
    <t>Air filtration of PM10</t>
  </si>
  <si>
    <t>tonnes</t>
  </si>
  <si>
    <t>Air filtration of PM2.5</t>
  </si>
  <si>
    <t>Global climate regulation - net sequestration (indicator)</t>
  </si>
  <si>
    <t>Global climate sequestration  - primary net sequestration (ecosystem service)</t>
  </si>
  <si>
    <t>Global climate regulation - storage 30cm</t>
  </si>
  <si>
    <t>Global climate regulation - storage 100cm</t>
  </si>
  <si>
    <t>Global climate regulation - storage whole depth</t>
  </si>
  <si>
    <t>DEGC</t>
  </si>
  <si>
    <t>Local climate regulation</t>
  </si>
  <si>
    <t>degrees C</t>
  </si>
  <si>
    <t>NR</t>
  </si>
  <si>
    <t>Nature-based tourism</t>
  </si>
  <si>
    <t>overnight stays</t>
  </si>
  <si>
    <t>Nature-based recreation</t>
  </si>
  <si>
    <t>visits</t>
  </si>
  <si>
    <t>ECOSYST</t>
  </si>
  <si>
    <t>ECO01</t>
  </si>
  <si>
    <t>ECO02</t>
  </si>
  <si>
    <t>ECO03</t>
  </si>
  <si>
    <t>ECO04</t>
  </si>
  <si>
    <t>ECO05</t>
  </si>
  <si>
    <t>ECO06</t>
  </si>
  <si>
    <t>ECO07</t>
  </si>
  <si>
    <t>ECO08</t>
  </si>
  <si>
    <t>ECO09</t>
  </si>
  <si>
    <t>ECO10</t>
  </si>
  <si>
    <t>ECO11</t>
  </si>
  <si>
    <t>ECO12</t>
  </si>
  <si>
    <t>TOTAL</t>
  </si>
  <si>
    <t>USE</t>
  </si>
  <si>
    <t>Intermediate consumption by industries</t>
  </si>
  <si>
    <t>Government final consumption</t>
  </si>
  <si>
    <t>Households final consumption</t>
  </si>
  <si>
    <t>Gross capital formation</t>
  </si>
  <si>
    <t>Export</t>
  </si>
  <si>
    <t>TOTAL USE</t>
  </si>
  <si>
    <t>P2</t>
  </si>
  <si>
    <t>P3_S13</t>
  </si>
  <si>
    <t>P3_S14</t>
  </si>
  <si>
    <t>P5</t>
  </si>
  <si>
    <t>P6</t>
  </si>
  <si>
    <t>TU</t>
  </si>
  <si>
    <t>Ecosystem service</t>
  </si>
  <si>
    <t>Complementary variable</t>
  </si>
  <si>
    <t>Days with maximum temperature exceeding 25°C</t>
  </si>
  <si>
    <t xml:space="preserve">Days with maximum temperature exceeding 30°C </t>
  </si>
  <si>
    <t>Days with maximum temperature exceeding 35°C</t>
  </si>
  <si>
    <t>THS_HA</t>
  </si>
  <si>
    <t>Urban area with an observed daily maximum temperature exceeding 25°C during the summer</t>
  </si>
  <si>
    <r>
      <t xml:space="preserve">Urban area  with </t>
    </r>
    <r>
      <rPr>
        <sz val="12"/>
        <color rgb="FF000000"/>
        <rFont val="Calibri"/>
        <family val="2"/>
        <scheme val="minor"/>
      </rPr>
      <t>an observed daily maximum temperature exceeding 30°C during the summer</t>
    </r>
  </si>
  <si>
    <r>
      <t xml:space="preserve">Urban area with </t>
    </r>
    <r>
      <rPr>
        <sz val="12"/>
        <color rgb="FF000000"/>
        <rFont val="Calibri"/>
        <family val="2"/>
        <scheme val="minor"/>
      </rPr>
      <t>an observed daily maximum temperature exceeding 35°C during the summer</t>
    </r>
  </si>
  <si>
    <t>Benefitting people (persons)</t>
  </si>
  <si>
    <t>Air filtration</t>
  </si>
  <si>
    <t>IND_ACCT =&gt;</t>
  </si>
  <si>
    <t>TIME</t>
  </si>
  <si>
    <t>Settlements and other artificial areas</t>
  </si>
  <si>
    <t>(REG_CO2_STO_30CM)</t>
  </si>
  <si>
    <t xml:space="preserve">Carbon storage in the ecosystem at the beginning of the reference year (opening stock; up to 0.3 m soil depth) </t>
  </si>
  <si>
    <t>REG_CO2_SEQ_GPP</t>
  </si>
  <si>
    <t>Photosynthesis (i.e. Gross Primary Production)</t>
  </si>
  <si>
    <t>REG_CO2_SEQ_RESP</t>
  </si>
  <si>
    <t xml:space="preserve">Plant respiration </t>
  </si>
  <si>
    <t>REG_CO2_SEQ_NPP</t>
  </si>
  <si>
    <t>Net Primary Production</t>
  </si>
  <si>
    <t>REG_CO2_SEQ_DCOM</t>
  </si>
  <si>
    <t>Decomposition (i.e. Heterotrophic respiration)</t>
  </si>
  <si>
    <t>(REG_CO2_SEQ_PRIM)</t>
  </si>
  <si>
    <t>Primary net sequestration (ecosystem service)</t>
  </si>
  <si>
    <t>REG_CO2_SEQ_LUC</t>
  </si>
  <si>
    <t>Carbon emissions - land-use change</t>
  </si>
  <si>
    <t>REG_CO2_SEQ_DIST</t>
  </si>
  <si>
    <t>Carbon emissions - disturbances</t>
  </si>
  <si>
    <t>REG_CO2_SEQ_DIST_PO</t>
  </si>
  <si>
    <t xml:space="preserve">         Of which: due to peat oxidation</t>
  </si>
  <si>
    <t>REG_CO2_SEQ_DIST_OTH</t>
  </si>
  <si>
    <t xml:space="preserve">         Of which: due to fires and other disturbances</t>
  </si>
  <si>
    <t>REG_CO2_SEQ_RMOV</t>
  </si>
  <si>
    <t>Carbon removals - wood harvest</t>
  </si>
  <si>
    <t>(REG_CO2_SEQ_NET)</t>
  </si>
  <si>
    <t>Net carbon sequestration (indicator)</t>
  </si>
  <si>
    <t xml:space="preserve">Carbon storage in the ecosystem at the end of the reference year (closing stock; up to 0.3 m soil depth) </t>
  </si>
  <si>
    <t>Country label</t>
  </si>
  <si>
    <t>Country code</t>
  </si>
  <si>
    <t>Currency</t>
  </si>
  <si>
    <r>
      <t xml:space="preserve">Valid flags </t>
    </r>
    <r>
      <rPr>
        <b/>
        <sz val="10"/>
        <color theme="0"/>
        <rFont val="Calibri"/>
        <family val="2"/>
        <scheme val="minor"/>
      </rPr>
      <t>(obs_status)</t>
    </r>
  </si>
  <si>
    <t>Label</t>
  </si>
  <si>
    <r>
      <t xml:space="preserve">Valid flags </t>
    </r>
    <r>
      <rPr>
        <b/>
        <sz val="10"/>
        <color theme="0"/>
        <rFont val="Calibri"/>
        <family val="2"/>
        <scheme val="minor"/>
      </rPr>
      <t>(obs_conf)</t>
    </r>
  </si>
  <si>
    <t>Textual variables</t>
  </si>
  <si>
    <t>String</t>
  </si>
  <si>
    <t>TEST</t>
  </si>
  <si>
    <t>Belgium</t>
  </si>
  <si>
    <t>BE</t>
  </si>
  <si>
    <t>EUR</t>
  </si>
  <si>
    <t>B</t>
  </si>
  <si>
    <t>break in time series</t>
  </si>
  <si>
    <t>C</t>
  </si>
  <si>
    <t>confidential</t>
  </si>
  <si>
    <t>Institutional names</t>
  </si>
  <si>
    <t>Bulgaria</t>
  </si>
  <si>
    <t>BG</t>
  </si>
  <si>
    <t>BGN</t>
  </si>
  <si>
    <t>E</t>
  </si>
  <si>
    <t>estimated data</t>
  </si>
  <si>
    <t>D</t>
  </si>
  <si>
    <t>secondary confidentiality set by the sender</t>
  </si>
  <si>
    <t>Eurostat Text</t>
  </si>
  <si>
    <t>Statistical Office of the European Union</t>
  </si>
  <si>
    <t>Czechia</t>
  </si>
  <si>
    <t>CZ</t>
  </si>
  <si>
    <t>CZK</t>
  </si>
  <si>
    <t>P</t>
  </si>
  <si>
    <t>provisional</t>
  </si>
  <si>
    <t>Directorate Text</t>
  </si>
  <si>
    <t>Directorate E: Sectoral and regional statistics</t>
  </si>
  <si>
    <t>Denmark</t>
  </si>
  <si>
    <t>DK</t>
  </si>
  <si>
    <t>DKK</t>
  </si>
  <si>
    <t>Unit Text</t>
  </si>
  <si>
    <t>Unit E-2: Environmental statistics and accounts; sustainable development</t>
  </si>
  <si>
    <t>Germany</t>
  </si>
  <si>
    <t>DE</t>
  </si>
  <si>
    <t>BP</t>
  </si>
  <si>
    <t>Data collection information</t>
  </si>
  <si>
    <t>Estonia</t>
  </si>
  <si>
    <t>EE</t>
  </si>
  <si>
    <t>EP</t>
  </si>
  <si>
    <t>Data Collection Title</t>
  </si>
  <si>
    <t>Ecosystem Services Accounts</t>
  </si>
  <si>
    <t>Ireland</t>
  </si>
  <si>
    <t>IE</t>
  </si>
  <si>
    <t>BEP</t>
  </si>
  <si>
    <t>Data Collection Year</t>
  </si>
  <si>
    <t>Greece</t>
  </si>
  <si>
    <t>EL</t>
  </si>
  <si>
    <t>Launching date</t>
  </si>
  <si>
    <t>19 December 2024</t>
  </si>
  <si>
    <t>Spain</t>
  </si>
  <si>
    <t>ES</t>
  </si>
  <si>
    <t>Submission deadline</t>
  </si>
  <si>
    <t>France</t>
  </si>
  <si>
    <t>FR</t>
  </si>
  <si>
    <t>EDAMIS data</t>
  </si>
  <si>
    <t>Croatia</t>
  </si>
  <si>
    <t>HR</t>
  </si>
  <si>
    <t>Domain name</t>
  </si>
  <si>
    <t>ENVDATA</t>
  </si>
  <si>
    <t>Italy</t>
  </si>
  <si>
    <t>IT</t>
  </si>
  <si>
    <t>Dataset name</t>
  </si>
  <si>
    <t>Cyprus</t>
  </si>
  <si>
    <t>CY</t>
  </si>
  <si>
    <t>Web page</t>
  </si>
  <si>
    <t>Latvia</t>
  </si>
  <si>
    <t>LV</t>
  </si>
  <si>
    <t>Functional e-mail</t>
  </si>
  <si>
    <t>ESTAT-DATA-METADATA-SERVICES@ec.europa.eu</t>
  </si>
  <si>
    <t>Lithuania</t>
  </si>
  <si>
    <t>LT</t>
  </si>
  <si>
    <t>E2 information</t>
  </si>
  <si>
    <t>Luxembourg</t>
  </si>
  <si>
    <t>LU</t>
  </si>
  <si>
    <t>Telephone</t>
  </si>
  <si>
    <t>(+352) 4301 33213</t>
  </si>
  <si>
    <t>Hungary</t>
  </si>
  <si>
    <t>HU</t>
  </si>
  <si>
    <t>HUF</t>
  </si>
  <si>
    <t>Contact</t>
  </si>
  <si>
    <t>ESTAT-ECOSYSTEMS@EC.EUROPA.EU</t>
  </si>
  <si>
    <t>Malta</t>
  </si>
  <si>
    <t>MT</t>
  </si>
  <si>
    <t>Methodology URL</t>
  </si>
  <si>
    <t xml:space="preserve">https://ec.europa.eu/eurostat/web/environment/methodology </t>
  </si>
  <si>
    <t>Netherlands</t>
  </si>
  <si>
    <t>NL</t>
  </si>
  <si>
    <t>Legislation URL</t>
  </si>
  <si>
    <t>NA</t>
  </si>
  <si>
    <t>Austria</t>
  </si>
  <si>
    <t>AT</t>
  </si>
  <si>
    <t>Poland</t>
  </si>
  <si>
    <t>PL</t>
  </si>
  <si>
    <t>PLN</t>
  </si>
  <si>
    <t>Portugal</t>
  </si>
  <si>
    <t>PT</t>
  </si>
  <si>
    <t>Romania</t>
  </si>
  <si>
    <t>RO</t>
  </si>
  <si>
    <t>RON</t>
  </si>
  <si>
    <t>Slovenia</t>
  </si>
  <si>
    <t>SI</t>
  </si>
  <si>
    <t>Slovakia</t>
  </si>
  <si>
    <t>SK</t>
  </si>
  <si>
    <t>Finland</t>
  </si>
  <si>
    <t>FI</t>
  </si>
  <si>
    <t>Sweden</t>
  </si>
  <si>
    <t>SE</t>
  </si>
  <si>
    <t>SEK</t>
  </si>
  <si>
    <t>United Kingdom</t>
  </si>
  <si>
    <t>UK</t>
  </si>
  <si>
    <t>GBP</t>
  </si>
  <si>
    <t>Iceland</t>
  </si>
  <si>
    <t>IS</t>
  </si>
  <si>
    <t>ISK</t>
  </si>
  <si>
    <t>Liechtenstein</t>
  </si>
  <si>
    <t>LI</t>
  </si>
  <si>
    <t>CHF</t>
  </si>
  <si>
    <t>Norway</t>
  </si>
  <si>
    <t>NO</t>
  </si>
  <si>
    <t>NOK</t>
  </si>
  <si>
    <t>Switzerland</t>
  </si>
  <si>
    <t>CH</t>
  </si>
  <si>
    <t>Montenegro</t>
  </si>
  <si>
    <t>ME</t>
  </si>
  <si>
    <t>North Macedonia</t>
  </si>
  <si>
    <t>MK</t>
  </si>
  <si>
    <t>MKD</t>
  </si>
  <si>
    <t>Albania</t>
  </si>
  <si>
    <t>AL</t>
  </si>
  <si>
    <t>ALL</t>
  </si>
  <si>
    <t>Serbia</t>
  </si>
  <si>
    <t>RS</t>
  </si>
  <si>
    <t>RSD</t>
  </si>
  <si>
    <t>Turkey</t>
  </si>
  <si>
    <t>TR</t>
  </si>
  <si>
    <t>TRY</t>
  </si>
  <si>
    <t>Bosnia and Herzegovina</t>
  </si>
  <si>
    <t>BA</t>
  </si>
  <si>
    <t>BAM</t>
  </si>
  <si>
    <t>Kosovo (UNSCR 1244)</t>
  </si>
  <si>
    <t>XK</t>
  </si>
  <si>
    <t>Service</t>
  </si>
  <si>
    <t>SERVICE CODE</t>
  </si>
  <si>
    <t>INDICATOR</t>
  </si>
  <si>
    <t>ECOSERV (Service + indicator)</t>
  </si>
  <si>
    <t>labels</t>
  </si>
  <si>
    <t>Calculated at ESTAT</t>
  </si>
  <si>
    <t>PROV</t>
  </si>
  <si>
    <t>PROVISION</t>
  </si>
  <si>
    <t>MF11_12</t>
  </si>
  <si>
    <t>MF11</t>
  </si>
  <si>
    <t>Crop provision, excluding fodder crops</t>
  </si>
  <si>
    <t>MF111</t>
  </si>
  <si>
    <t xml:space="preserve">Crop provision, Cereals </t>
  </si>
  <si>
    <t>MF112</t>
  </si>
  <si>
    <t>Crop provision, Roots, tubers</t>
  </si>
  <si>
    <t>MF113</t>
  </si>
  <si>
    <t xml:space="preserve">Crop provision, Sugar crops </t>
  </si>
  <si>
    <t>MF114</t>
  </si>
  <si>
    <t>Crop provision, Pulses</t>
  </si>
  <si>
    <t>MF115</t>
  </si>
  <si>
    <t xml:space="preserve">Crop provision, Nuts </t>
  </si>
  <si>
    <t>MF116</t>
  </si>
  <si>
    <t xml:space="preserve">Crop provision, Oil-bearing crops </t>
  </si>
  <si>
    <t>MF117</t>
  </si>
  <si>
    <t xml:space="preserve">Crop provision, Vegetables </t>
  </si>
  <si>
    <t>MF118</t>
  </si>
  <si>
    <t xml:space="preserve">Crop provision, Fruits </t>
  </si>
  <si>
    <t>MF119</t>
  </si>
  <si>
    <t xml:space="preserve">Crop provision, Fibres </t>
  </si>
  <si>
    <t>MF11A</t>
  </si>
  <si>
    <t>Crop provision, Other crops (excluding fodder crops) n.e.c.</t>
  </si>
  <si>
    <t>MF12</t>
  </si>
  <si>
    <t>Crop provision, Crop residues (used), fodder crops and grazed biomass</t>
  </si>
  <si>
    <t>MF121</t>
  </si>
  <si>
    <t>Crop provision, Crop residues (used)</t>
  </si>
  <si>
    <t>MF1211</t>
  </si>
  <si>
    <t>Crop provision, Straw</t>
  </si>
  <si>
    <t>MF1212</t>
  </si>
  <si>
    <t>Crop provision, Other crop residues (sugar and fodder beet leaves, etc.)</t>
  </si>
  <si>
    <t>MF122</t>
  </si>
  <si>
    <t>Crop provision, Fodder crops and grazed biomass</t>
  </si>
  <si>
    <t>MF1221</t>
  </si>
  <si>
    <t>Crop provision, Fodder crops (including biomass harvest from grassland)</t>
  </si>
  <si>
    <t>MF1222</t>
  </si>
  <si>
    <t>Crop provision, Grazed biomass</t>
  </si>
  <si>
    <t>Crop polination</t>
  </si>
  <si>
    <t>Crop pollination, excluding fodder crops</t>
  </si>
  <si>
    <t xml:space="preserve">Crop pollination, Cereals </t>
  </si>
  <si>
    <t>Crop pollination, Roots, tubers</t>
  </si>
  <si>
    <t xml:space="preserve">Crop pollination, Sugar crops </t>
  </si>
  <si>
    <t>Crop pollination, Pulses</t>
  </si>
  <si>
    <t xml:space="preserve">Crop pollination, Nuts </t>
  </si>
  <si>
    <t xml:space="preserve">Crop pollination, Oil-bearing crops </t>
  </si>
  <si>
    <t xml:space="preserve">Crop pollination, Vegetables </t>
  </si>
  <si>
    <t xml:space="preserve">Crop pollination, Fruits </t>
  </si>
  <si>
    <t xml:space="preserve">Crop pollination, Fibres </t>
  </si>
  <si>
    <t>Crop pollination, Other crops (excluding fodder crops) n.e.c.</t>
  </si>
  <si>
    <t>Crop pollination, Crop residues (used), fodder crops and grazed biomass</t>
  </si>
  <si>
    <t>Crop pollination, Crop residues (used)</t>
  </si>
  <si>
    <t>Crop pollination, Straw</t>
  </si>
  <si>
    <t>Crop pollination, Other crop residues (sugar and fodder beet leaves, etc.)</t>
  </si>
  <si>
    <t>Crop pollination, Fodder crops and grazed biomass</t>
  </si>
  <si>
    <t>Crop pollination, Fodder crops (including biomass harvest from grassland)</t>
  </si>
  <si>
    <t>Crop pollination, Grazed biomass</t>
  </si>
  <si>
    <t>Wood provision</t>
  </si>
  <si>
    <t>MF13MEMO</t>
  </si>
  <si>
    <t>MF13</t>
  </si>
  <si>
    <t>REG</t>
  </si>
  <si>
    <t>REGULATION</t>
  </si>
  <si>
    <t>Storage of CO2 (Global)</t>
  </si>
  <si>
    <t>30CM</t>
  </si>
  <si>
    <t>100CM</t>
  </si>
  <si>
    <t>WHOLE</t>
  </si>
  <si>
    <t>Sequestration (Global)</t>
  </si>
  <si>
    <t>NET</t>
  </si>
  <si>
    <t>PRIM</t>
  </si>
  <si>
    <t>Cooling (Local)</t>
  </si>
  <si>
    <t>TEMP_RED_25</t>
  </si>
  <si>
    <t>Local climate regulation (cooling)</t>
  </si>
  <si>
    <t>PEOPLE</t>
  </si>
  <si>
    <t>Benefitting people (NR)</t>
  </si>
  <si>
    <t>PM10</t>
  </si>
  <si>
    <t>Filtered tonnes of PM10</t>
  </si>
  <si>
    <t>PM2_5</t>
  </si>
  <si>
    <t>Filtered tonnes of PM2.5</t>
  </si>
  <si>
    <t>Benefitting people</t>
  </si>
  <si>
    <t>CULT</t>
  </si>
  <si>
    <t>CULTURE</t>
  </si>
  <si>
    <t>Tourism</t>
  </si>
  <si>
    <t>Overnight stays</t>
  </si>
  <si>
    <t>Recreation</t>
  </si>
  <si>
    <t>CULT_RECR</t>
  </si>
  <si>
    <t>VISITS</t>
  </si>
  <si>
    <t>Visits</t>
  </si>
  <si>
    <t>CONTEXTUAL INFORMATION</t>
  </si>
  <si>
    <t>EXC_25</t>
  </si>
  <si>
    <t>EXC_30</t>
  </si>
  <si>
    <t>EXC_35</t>
  </si>
  <si>
    <t>UA_EXC_25</t>
  </si>
  <si>
    <r>
      <t>Urban area</t>
    </r>
    <r>
      <rPr>
        <sz val="12"/>
        <color rgb="FF000000"/>
        <rFont val="Calibri"/>
        <family val="2"/>
        <scheme val="minor"/>
      </rPr>
      <t xml:space="preserve"> with an observed daily maximum temperature exceeding </t>
    </r>
    <r>
      <rPr>
        <sz val="12"/>
        <color theme="1"/>
        <rFont val="Calibri"/>
        <family val="2"/>
        <scheme val="minor"/>
      </rPr>
      <t>25°C during the summer</t>
    </r>
  </si>
  <si>
    <t>UA_EXC_30</t>
  </si>
  <si>
    <r>
      <t xml:space="preserve">Urban area with </t>
    </r>
    <r>
      <rPr>
        <sz val="12"/>
        <color rgb="FF000000"/>
        <rFont val="Calibri"/>
        <family val="2"/>
        <scheme val="minor"/>
      </rPr>
      <t>an observed daily maximum temperature exceeding 30°C during the summer</t>
    </r>
  </si>
  <si>
    <t>UA_EXC_35</t>
  </si>
  <si>
    <t>Output data</t>
  </si>
  <si>
    <t xml:space="preserve">METADATA (A) </t>
  </si>
  <si>
    <t>Most headings contain additional instructions for filling requested information. These are shown after clicking on the heading.</t>
  </si>
  <si>
    <t>METADATA (B1)</t>
  </si>
  <si>
    <t>Source data - characteristics</t>
  </si>
  <si>
    <t>Source dataset name</t>
  </si>
  <si>
    <t>Other metadata information</t>
  </si>
  <si>
    <t>METADATA (B2)</t>
  </si>
  <si>
    <t>ECOSYSTEM SERVICES ACCOUNTS</t>
  </si>
  <si>
    <t>Global Climate Regulation</t>
  </si>
  <si>
    <t>Local Climate Regulation</t>
  </si>
  <si>
    <t>Ecosystem coverage</t>
  </si>
  <si>
    <t>City coverage</t>
  </si>
  <si>
    <t>Deposition Velocity (Vd) approach</t>
  </si>
  <si>
    <t>Crop types</t>
  </si>
  <si>
    <t>Acitivity-based types of bees</t>
  </si>
  <si>
    <t>Exclusion cultivated honey bees</t>
  </si>
  <si>
    <t>If other Vd approach: 
description</t>
  </si>
  <si>
    <t>Spatial allocation pollinator habitats</t>
  </si>
  <si>
    <t>Length of summer period</t>
  </si>
  <si>
    <t>Buffer zone</t>
  </si>
  <si>
    <t>On-ground/in-situ verification</t>
  </si>
  <si>
    <t>Sensitivity analysis</t>
  </si>
  <si>
    <t>If verified on-ground: 
description</t>
  </si>
  <si>
    <t>If sensitivity analysis done:
description</t>
  </si>
  <si>
    <t>If uncertanties assessment done:
description</t>
  </si>
  <si>
    <t>Uncertainty assessment</t>
  </si>
  <si>
    <t>Leaf Area Index</t>
  </si>
  <si>
    <t>Particulate Matter (PM) concentration</t>
  </si>
  <si>
    <t>Wind speed</t>
  </si>
  <si>
    <t>Production per crop</t>
  </si>
  <si>
    <t>Area covered by crops</t>
  </si>
  <si>
    <t>Pollinator dependencies for crops</t>
  </si>
  <si>
    <t>Net carbon sequestration</t>
  </si>
  <si>
    <t>Carbon storage</t>
  </si>
  <si>
    <t>Land Surface Temperature</t>
  </si>
  <si>
    <t>Tree Cover Density</t>
  </si>
  <si>
    <t>Evapotranspiration</t>
  </si>
  <si>
    <t>Maximum daily air temperature</t>
  </si>
  <si>
    <t>Ecosystem contribution</t>
  </si>
  <si>
    <t>Allocation to ecosystem type</t>
  </si>
  <si>
    <t>Net (annual) increment</t>
  </si>
  <si>
    <t>Spatial resolution</t>
  </si>
  <si>
    <t>Main variables</t>
  </si>
  <si>
    <t>Parameters</t>
  </si>
  <si>
    <t>Scale</t>
  </si>
  <si>
    <t>Frequency</t>
  </si>
  <si>
    <t>Sheet Name</t>
  </si>
  <si>
    <t>Top Left Cell</t>
  </si>
  <si>
    <t>Bottom Right Cell</t>
  </si>
  <si>
    <t>Row Step</t>
  </si>
  <si>
    <t>Column Step</t>
  </si>
  <si>
    <t>Lock Type</t>
  </si>
  <si>
    <t>Focus Back To</t>
  </si>
  <si>
    <t>Table_1</t>
  </si>
  <si>
    <t>G18</t>
  </si>
  <si>
    <t>AI18</t>
  </si>
  <si>
    <t>Formulas</t>
  </si>
  <si>
    <t>G8</t>
  </si>
  <si>
    <t>G10</t>
  </si>
  <si>
    <t>AI10</t>
  </si>
  <si>
    <t>Table_1a</t>
  </si>
  <si>
    <t>G13</t>
  </si>
  <si>
    <t>K13</t>
  </si>
  <si>
    <t>G16</t>
  </si>
  <si>
    <t>K16</t>
  </si>
  <si>
    <t>Table_3</t>
  </si>
  <si>
    <t>G17</t>
  </si>
  <si>
    <t>AQ17</t>
  </si>
  <si>
    <t>Severity</t>
  </si>
  <si>
    <t>SheetName</t>
  </si>
  <si>
    <t>Error</t>
  </si>
  <si>
    <t>AL18</t>
  </si>
  <si>
    <t>Footnote type 
(CONF/STATUS)</t>
  </si>
  <si>
    <t>H8</t>
  </si>
  <si>
    <t>AJ18</t>
  </si>
  <si>
    <t>STATUS</t>
  </si>
  <si>
    <t>Cell A
(first block)</t>
  </si>
  <si>
    <t>Cell B
(first block)</t>
  </si>
  <si>
    <t>K8</t>
  </si>
  <si>
    <t>O8</t>
  </si>
  <si>
    <t>The tested cell must have a value in between CellA and CellB values, disregarding which value (CellA or CellB) is higher.</t>
  </si>
  <si>
    <t>TopLeftCell</t>
  </si>
  <si>
    <t>BottomRightCell</t>
  </si>
  <si>
    <t>RowStep</t>
  </si>
  <si>
    <t>ColumnStep</t>
  </si>
  <si>
    <t>ForbiddenString</t>
  </si>
  <si>
    <t>Display text in error</t>
  </si>
  <si>
    <t>Warning</t>
  </si>
  <si>
    <t>Footnotes list</t>
  </si>
  <si>
    <t>E9</t>
  </si>
  <si>
    <t>E58</t>
  </si>
  <si>
    <t>not available</t>
  </si>
  <si>
    <t>Please verify the explanatory note sufficiently explains why the data is not available</t>
  </si>
  <si>
    <t>not reported</t>
  </si>
  <si>
    <t>unavailable data</t>
  </si>
  <si>
    <t>no data available</t>
  </si>
  <si>
    <t>List of Cells</t>
  </si>
  <si>
    <t>Mandatory at least X cells</t>
  </si>
  <si>
    <t>Mandatory at most X cells</t>
  </si>
  <si>
    <t>G8,G9,G10,G15,G16,G17</t>
  </si>
  <si>
    <t>At least two cells must be filled-in</t>
  </si>
  <si>
    <t>K8,O8,S8</t>
  </si>
  <si>
    <t>AA10</t>
  </si>
  <si>
    <t>DESCRIPTION</t>
  </si>
  <si>
    <t>This sheet is meant to define the list of cells, of which at least one (or more, as indicated in column D) must be filled-in</t>
  </si>
  <si>
    <t>PARAMETRES</t>
  </si>
  <si>
    <t>Name of the sheet to be validated (e.g. Table 1)</t>
  </si>
  <si>
    <t>First cell in the first block to be validated</t>
  </si>
  <si>
    <t>Number of cells in the list that, at least, must be filled in</t>
  </si>
  <si>
    <t>Mandatory at most Y cells</t>
  </si>
  <si>
    <t>Maximum number of cells in the list that must be filled in</t>
  </si>
  <si>
    <t>Valid values: EQ (Strictly equal); GE (Greater or Equal); GT (Strictly greater - No threshold will be considered)</t>
  </si>
  <si>
    <t>List of Cells
 (first block)</t>
  </si>
  <si>
    <t>First Total Cell (first block)</t>
  </si>
  <si>
    <t>Last Total Cell
(Last block)</t>
  </si>
  <si>
    <t>Row Block Repetition Step</t>
  </si>
  <si>
    <t>Column Block Repetition Step</t>
  </si>
  <si>
    <t>Greater or Equal</t>
  </si>
  <si>
    <t>Valid Tolerance</t>
  </si>
  <si>
    <t>Only if all data is available</t>
  </si>
  <si>
    <t>Non compliance Is Valid If Footnote Exists</t>
  </si>
  <si>
    <t>Footnote Shift From Value</t>
  </si>
  <si>
    <t>EQ</t>
  </si>
  <si>
    <t>G15</t>
  </si>
  <si>
    <t>W10</t>
  </si>
  <si>
    <t>Must be &gt; 0 for a not relevant dimension. Else you get an infinite loop</t>
  </si>
  <si>
    <t>EQ or GE or GT</t>
  </si>
  <si>
    <t>GT does not admit Tolerance</t>
  </si>
  <si>
    <t>NO or YES</t>
  </si>
  <si>
    <t>Not Applicable if the previous column is "NO"</t>
  </si>
  <si>
    <t>This sheet is meant to define the validation for summations in a row or in a column.</t>
  </si>
  <si>
    <t>- A block is defined as a sequence of addendums in the same row or column</t>
  </si>
  <si>
    <t>- Only the first block must be explicitly defined</t>
  </si>
  <si>
    <t>- The block can be repeated at regular patterns through rows and columns at the same time</t>
  </si>
  <si>
    <t>First TotalCell (first block)</t>
  </si>
  <si>
    <t>Last TotalCell (Last block)</t>
  </si>
  <si>
    <t>Valid Threshold</t>
  </si>
  <si>
    <t>Empty Is Valid If Footnote Exists</t>
  </si>
  <si>
    <t>GETTING STARTED</t>
  </si>
  <si>
    <t>E10</t>
  </si>
  <si>
    <t>Table_2</t>
  </si>
  <si>
    <t>J14</t>
  </si>
  <si>
    <t>Lower value</t>
  </si>
  <si>
    <t>Upper value</t>
  </si>
  <si>
    <t>Error Is Valid If Footnote Exists</t>
  </si>
  <si>
    <t>Info</t>
  </si>
  <si>
    <t>AE10</t>
  </si>
  <si>
    <t>DistanceFromReferenceToText</t>
  </si>
  <si>
    <t>I8</t>
  </si>
  <si>
    <t>AK18</t>
  </si>
  <si>
    <t>M16</t>
  </si>
  <si>
    <t>I10</t>
  </si>
  <si>
    <t>AS17</t>
  </si>
  <si>
    <t>COMMON TO ALL (OR MOST)  QUESTIONNAIRE</t>
  </si>
  <si>
    <t>SPECIFIC TO THIS QUESTIONNAIRE</t>
  </si>
  <si>
    <t>Parameter</t>
  </si>
  <si>
    <t>Value</t>
  </si>
  <si>
    <t>(Valid values)</t>
  </si>
  <si>
    <t>DevelopementMode</t>
  </si>
  <si>
    <t>TRUE (during development)
FALSE (For real reporting and testing)</t>
  </si>
  <si>
    <t>Link to Error</t>
  </si>
  <si>
    <t>Validation Rule</t>
  </si>
  <si>
    <t>Cell</t>
  </si>
  <si>
    <t>Sheet</t>
  </si>
  <si>
    <t>Former Color</t>
  </si>
  <si>
    <t>Standard footnotes</t>
  </si>
  <si>
    <t>Yes</t>
  </si>
  <si>
    <t>No</t>
  </si>
  <si>
    <t>PM2.5</t>
  </si>
  <si>
    <t>Default values</t>
  </si>
  <si>
    <t>LAI-based values</t>
  </si>
  <si>
    <t>Other</t>
  </si>
  <si>
    <t>1 month</t>
  </si>
  <si>
    <t>2 months</t>
  </si>
  <si>
    <t>3 months</t>
  </si>
  <si>
    <t>other</t>
  </si>
  <si>
    <t>&gt; 1 km</t>
  </si>
  <si>
    <t>100 m - 1 km</t>
  </si>
  <si>
    <t>10 m - 100 m</t>
  </si>
  <si>
    <t>&lt; 10 m</t>
  </si>
  <si>
    <t>YES / NO</t>
  </si>
  <si>
    <t>PM SIZES</t>
  </si>
  <si>
    <t>AIR FILTRATION - 
Vd APPROACH</t>
  </si>
  <si>
    <t>SUMMER PERIOD LENGTH</t>
  </si>
  <si>
    <t>SPATIAL RESOLUTION</t>
  </si>
  <si>
    <t>CROP PROVISION - MFA CLASSES</t>
  </si>
  <si>
    <t>CROP POLLINATION - POLLINATOR SPECIES</t>
  </si>
  <si>
    <t>Table 1 - Ecosystem services supply table</t>
  </si>
  <si>
    <t>Table 2 - Ecosystem services use table</t>
  </si>
  <si>
    <t>Table 4 - Carbon stock account by ecosystem type</t>
  </si>
  <si>
    <t>Country:</t>
  </si>
  <si>
    <t>Reference year:</t>
  </si>
  <si>
    <t>Table 1 - Supply</t>
  </si>
  <si>
    <t>S8</t>
  </si>
  <si>
    <t>G20</t>
  </si>
  <si>
    <t>G24</t>
  </si>
  <si>
    <t>G27</t>
  </si>
  <si>
    <t>G39</t>
  </si>
  <si>
    <t>Table 2 - Use</t>
  </si>
  <si>
    <t>G9</t>
  </si>
  <si>
    <t>G21</t>
  </si>
  <si>
    <t>G28</t>
  </si>
  <si>
    <t>Table 4 - Carbon seq_stor</t>
  </si>
  <si>
    <t>S20</t>
  </si>
  <si>
    <t>G55</t>
  </si>
  <si>
    <t>Table 3 - Complementary</t>
  </si>
  <si>
    <t>O20</t>
  </si>
  <si>
    <t>Q8</t>
  </si>
  <si>
    <t>Q20</t>
  </si>
  <si>
    <t>G48</t>
  </si>
  <si>
    <t>G52</t>
  </si>
  <si>
    <t>G9,G20</t>
  </si>
  <si>
    <t>G10,G11,G12,G13,G14,G15,G16,G17,G18,G19</t>
  </si>
  <si>
    <t>G21,G24</t>
  </si>
  <si>
    <t>G22,G23</t>
  </si>
  <si>
    <t>G25,G26</t>
  </si>
  <si>
    <t>G29,G30,G31,G32,G33,G34,G35,G36,G37,G38</t>
  </si>
  <si>
    <t>Crop provision supply total for MF1.1 components</t>
  </si>
  <si>
    <t>Crop provision supply total for MF1.2 = MF1.2.1 + MF1.2.2</t>
  </si>
  <si>
    <t>Crop provision supply total for MF1.2.1 = MF1.2.1.1 + MF1.2.1.2</t>
  </si>
  <si>
    <t>Crop provision supply total for MF1.2.2 = MF1.2.2.1 + MF1.2.2.2</t>
  </si>
  <si>
    <t>Crop provision use total for MF1.1 components</t>
  </si>
  <si>
    <t>Crop provision use total for MF1.2 = MF1.2.1 + MF1.2.2</t>
  </si>
  <si>
    <t>Crop provision use total for MF1.2.1 = MF1.2.1.1 + MF1.2.1.2</t>
  </si>
  <si>
    <t>Crop provision use total for MF1.2.2 = MF1.2.2.1 + MF1.2.2.2</t>
  </si>
  <si>
    <t>Crop pollination use total for MF1.1 components</t>
  </si>
  <si>
    <t>Crop pollination supply total for MF1.1 components</t>
  </si>
  <si>
    <t>G8,H8,I8,J8,K8,L8,M8,N8,O8,Q8</t>
  </si>
  <si>
    <t>Table 4 - totals across ecosystem types</t>
  </si>
  <si>
    <t>Crop provision supply total per ecosystem type</t>
  </si>
  <si>
    <t>Crop provision use total per sector</t>
  </si>
  <si>
    <t>G28,G39</t>
  </si>
  <si>
    <t>G40,G43</t>
  </si>
  <si>
    <t>G41,G42</t>
  </si>
  <si>
    <t>G44,G45</t>
  </si>
  <si>
    <t>G40</t>
  </si>
  <si>
    <t>G43</t>
  </si>
  <si>
    <t>Crop pollination use total per sector (voluntary)</t>
  </si>
  <si>
    <t>Explanatory
footnote</t>
  </si>
  <si>
    <t>Cell shading:</t>
  </si>
  <si>
    <t>Light blue (cyan): Lower priority data.</t>
  </si>
  <si>
    <t>Light orange: footnotes (only to be filled in when relevant)</t>
  </si>
  <si>
    <t>White: Priority data. Need to be entered (no calculation).</t>
  </si>
  <si>
    <t>Light grey: Priority data. The calculation of data is automatic when lower order data are provided. These cells can be edited after unlocking the cell with the button "Unlock formulas".</t>
  </si>
  <si>
    <t>D15</t>
  </si>
  <si>
    <t>D23</t>
  </si>
  <si>
    <t>Global Climate Regulation - sequestration</t>
  </si>
  <si>
    <t>Global Climate Regulation - storage</t>
  </si>
  <si>
    <t>AM46</t>
  </si>
  <si>
    <t>AM50</t>
  </si>
  <si>
    <t>AM52</t>
  </si>
  <si>
    <t>AM56</t>
  </si>
  <si>
    <t>AU8</t>
  </si>
  <si>
    <t>AU46</t>
  </si>
  <si>
    <t>AU48</t>
  </si>
  <si>
    <t>AU50</t>
  </si>
  <si>
    <t>AU52</t>
  </si>
  <si>
    <t>AU55</t>
  </si>
  <si>
    <t>AU56</t>
  </si>
  <si>
    <t>W46</t>
  </si>
  <si>
    <t>W50</t>
  </si>
  <si>
    <t>W52</t>
  </si>
  <si>
    <t>W56</t>
  </si>
  <si>
    <t>BC57</t>
  </si>
  <si>
    <t>AA57</t>
  </si>
  <si>
    <t>t-1</t>
  </si>
  <si>
    <t>AY9</t>
  </si>
  <si>
    <t>AY21</t>
  </si>
  <si>
    <t>AY24</t>
  </si>
  <si>
    <t>AY28</t>
  </si>
  <si>
    <t>AY40</t>
  </si>
  <si>
    <t>AY43</t>
  </si>
  <si>
    <t>BC8</t>
  </si>
  <si>
    <t>W9</t>
  </si>
  <si>
    <t>W24</t>
  </si>
  <si>
    <t>W40</t>
  </si>
  <si>
    <t>W21</t>
  </si>
  <si>
    <t>W43</t>
  </si>
  <si>
    <t>W28</t>
  </si>
  <si>
    <t>AA8</t>
  </si>
  <si>
    <t>BC49</t>
  </si>
  <si>
    <t>AA49</t>
  </si>
  <si>
    <t>BC20</t>
  </si>
  <si>
    <t>BC9</t>
  </si>
  <si>
    <t>BC21</t>
  </si>
  <si>
    <t>BC24</t>
  </si>
  <si>
    <t>BC27</t>
  </si>
  <si>
    <t>BC28</t>
  </si>
  <si>
    <t>BC39</t>
  </si>
  <si>
    <t>BC40</t>
  </si>
  <si>
    <t>BC43</t>
  </si>
  <si>
    <t>Total supply must be equal to the sum of flows supplied by ecosystem types</t>
  </si>
  <si>
    <t xml:space="preserve">Crop pollination supply total for MF1.2 = MF1.2.1 + MF1.2.2 </t>
  </si>
  <si>
    <t>Crop pollination supply total for MF1.2.1 = MF1.2.1.1 + MF1.2.1.2</t>
  </si>
  <si>
    <t>Crop pollination supply total for MF1.2.2 = MF1.2.2.1 + MF1.2.2.2</t>
  </si>
  <si>
    <t xml:space="preserve">Crop pollination supply total per ecosystem type </t>
  </si>
  <si>
    <t>G8,K8,O8,S8,W8,AA8,AE8,AI8,AM8,AQ8,AU8,AY8</t>
  </si>
  <si>
    <t>BC88</t>
  </si>
  <si>
    <t>Crop pollination use total for MF1.2 = MF1.2.1 + MF1.2.2</t>
  </si>
  <si>
    <t>Crop pollination use total for MF1.2.1 = MF1.2.1.1 + MF1.2.1.2</t>
  </si>
  <si>
    <t>Crop pollination use total for MF1.2.2 = MF1.2.2.1 + MF1.2.2.2</t>
  </si>
  <si>
    <t>AA9</t>
  </si>
  <si>
    <t>AA20</t>
  </si>
  <si>
    <t>AA21</t>
  </si>
  <si>
    <t>AA24</t>
  </si>
  <si>
    <t>AA27</t>
  </si>
  <si>
    <t>AA28</t>
  </si>
  <si>
    <t>AA39</t>
  </si>
  <si>
    <t>AA40</t>
  </si>
  <si>
    <t>AA43</t>
  </si>
  <si>
    <t>G8,K8,O8,S8,W8</t>
  </si>
  <si>
    <t>Total use must be equal to the sum of uses across use types</t>
  </si>
  <si>
    <t>NGT_SP</t>
  </si>
  <si>
    <t>Global climate regulation</t>
  </si>
  <si>
    <t>CO2 emissions from ecosystems</t>
  </si>
  <si>
    <t>REG_CO2_EMIS</t>
  </si>
  <si>
    <t>PROV_CR_MF11_12</t>
  </si>
  <si>
    <t>PROV_CR_MF11</t>
  </si>
  <si>
    <t>PROV_CR_MF111</t>
  </si>
  <si>
    <t>PROV_CR_MF112</t>
  </si>
  <si>
    <t>PROV_CR_MF113</t>
  </si>
  <si>
    <t>PROV_CR_MF114</t>
  </si>
  <si>
    <t>PROV_CR_MF115</t>
  </si>
  <si>
    <t>PROV_CR_MF116</t>
  </si>
  <si>
    <t>PROV_CR_MF117</t>
  </si>
  <si>
    <t>PROV_CR_MF118</t>
  </si>
  <si>
    <t>PROV_CR_MF119</t>
  </si>
  <si>
    <t>PROV_CR_MF11A</t>
  </si>
  <si>
    <t>PROV_CR_MF12</t>
  </si>
  <si>
    <t>PROV_CR_MF121</t>
  </si>
  <si>
    <t>PROV_CR_MF1211</t>
  </si>
  <si>
    <t>PROV_CR_MF1212</t>
  </si>
  <si>
    <t>PROV_CR_MF122</t>
  </si>
  <si>
    <t>PROV_CR_MF1221</t>
  </si>
  <si>
    <t>PROV_CR_MF1222</t>
  </si>
  <si>
    <t>PROV_POLN_MF11_12</t>
  </si>
  <si>
    <t>PROV_POLN_MF11</t>
  </si>
  <si>
    <t>PROV_POLN_MF111</t>
  </si>
  <si>
    <t>PROV_POLN_MF112</t>
  </si>
  <si>
    <t>PROV_POLN_MF113</t>
  </si>
  <si>
    <t>PROV_POLN_MF114</t>
  </si>
  <si>
    <t>PROV_POLN_MF115</t>
  </si>
  <si>
    <t>PROV_POLN_MF116</t>
  </si>
  <si>
    <t>PROV_POLN_MF117</t>
  </si>
  <si>
    <t>PROV_POLN_MF118</t>
  </si>
  <si>
    <t>PROV_POLN_MF119</t>
  </si>
  <si>
    <t>PROV_POLN_MF11A</t>
  </si>
  <si>
    <t>PROV_POLN_MF12</t>
  </si>
  <si>
    <t>PROV_POLN_MF121</t>
  </si>
  <si>
    <t>PROV_POLN_MF1211</t>
  </si>
  <si>
    <t>PROV_POLN_MF1212</t>
  </si>
  <si>
    <t>PROV_POLN_MF122</t>
  </si>
  <si>
    <t>PROV_POLN_MF1221</t>
  </si>
  <si>
    <t>PROV_POLN_MF1222</t>
  </si>
  <si>
    <t>PROV_WD_MF13MEMO</t>
  </si>
  <si>
    <t>PROV_WD_MF13</t>
  </si>
  <si>
    <t>REG_CO2_STO_CM30</t>
  </si>
  <si>
    <t>REG_CO2_STO_CM100</t>
  </si>
  <si>
    <t>REG_CO2_STO_WHL</t>
  </si>
  <si>
    <t>REG_CO2_SEQ_NET</t>
  </si>
  <si>
    <t>REG_CO2_SEQ_NET_PRIM</t>
  </si>
  <si>
    <t>REG_CL_RED_DEGC_GT25</t>
  </si>
  <si>
    <t>REG_CL_BEN_PER</t>
  </si>
  <si>
    <t>REG_AIR_FL_BEN_PER</t>
  </si>
  <si>
    <t>REG_AIR_FL_PM10</t>
  </si>
  <si>
    <t>REG_AIR_FL_PM2P5</t>
  </si>
  <si>
    <t>CLT_TOUR_NGT_SP</t>
  </si>
  <si>
    <t>CLT_REC_VIS</t>
  </si>
  <si>
    <t>REG_CL_DEGC_GT25</t>
  </si>
  <si>
    <t>REG_CL_DEGC_GT30</t>
  </si>
  <si>
    <t>REG_CL_DEGC_GT35</t>
  </si>
  <si>
    <t>REG_CL_URB_DEGC_GT25</t>
  </si>
  <si>
    <t>REG_CL_URB_DEGC_GT30</t>
  </si>
  <si>
    <t>REG_CL_URB_DEGC_GT35</t>
  </si>
  <si>
    <t>Global climate regulation CO2 - emissions</t>
  </si>
  <si>
    <t>Level 1 ecosystem typology</t>
  </si>
  <si>
    <t>Greenhouses</t>
  </si>
  <si>
    <t>Pollinator species</t>
  </si>
  <si>
    <t>Pollinator crop dependency coefficients</t>
  </si>
  <si>
    <t>Habitat attractiveness</t>
  </si>
  <si>
    <t>Forest coverage - FAWS</t>
  </si>
  <si>
    <t>Forest coverage - FNAWS</t>
  </si>
  <si>
    <t>Temperature</t>
  </si>
  <si>
    <t>Length of summer period by region</t>
  </si>
  <si>
    <t>Tourism activities - other</t>
  </si>
  <si>
    <t>Biophysical model description</t>
  </si>
  <si>
    <r>
      <t xml:space="preserve">Only fill out columns H through M when the default model is </t>
    </r>
    <r>
      <rPr>
        <b/>
        <i/>
        <sz val="11"/>
        <color rgb="FFFF0000"/>
        <rFont val="Arial"/>
        <family val="2"/>
      </rPr>
      <t>NOT</t>
    </r>
    <r>
      <rPr>
        <b/>
        <sz val="11"/>
        <color rgb="FFFF0000"/>
        <rFont val="Arial"/>
        <family val="2"/>
      </rPr>
      <t xml:space="preserve"> used.</t>
    </r>
  </si>
  <si>
    <t>Use default model</t>
  </si>
  <si>
    <t>Use INCA tool</t>
  </si>
  <si>
    <t>IF 
NOT DEFAULT:</t>
  </si>
  <si>
    <t>Name of model/
methodology</t>
  </si>
  <si>
    <t>(e.g. crop type, production area, yield)</t>
  </si>
  <si>
    <t>(e.g. crop type, pollinator species, habitat suitability, crop dependency coefficient)</t>
  </si>
  <si>
    <t>(e.g. ecosystem type (forest, other wooded land), net increment rate)</t>
  </si>
  <si>
    <t>(e.g. deposition velocity, PM concentration, wind speed, leaf area)</t>
  </si>
  <si>
    <t>(e.g. ecosystem type, carbon sequestration rate)</t>
  </si>
  <si>
    <t>(e.g. region (NUTS), visitor nights, trip purpose)</t>
  </si>
  <si>
    <t>(e.g. number oudoor visits, time spent, participation rate, trip distance, landscape attractiveness)</t>
  </si>
  <si>
    <t>Reference year of source dataset</t>
  </si>
  <si>
    <t>Ecosystem extent</t>
  </si>
  <si>
    <t>All services</t>
  </si>
  <si>
    <t>13 June 2025</t>
  </si>
  <si>
    <t>ENVDATA_ECOSERV_A</t>
  </si>
  <si>
    <t>D17</t>
  </si>
  <si>
    <t>YES</t>
  </si>
  <si>
    <t>Priority data in this questionnaire are datapoints the reporting of which is foreseen mandatory under amended Regulation (EU) 691/2011 introducing module ecosystem accounts.</t>
  </si>
  <si>
    <t>Report emissions as a positive number (even though they represent decreases) or a 0, or leave the cell blank (voluntary item).</t>
  </si>
  <si>
    <t>The checks are activated by clicking on the button 'Validate questionnaire' in the header of each reporting table. Cells with consistency issues will be highlighted with red colour and the issues will be explained in the last worksheet 'ErrorLog'. Please run the automated checks and correct any identified consistency issues before submitting the questionnaire to Eurostat. After correcting the values, you may remove the colour using button 'Restore table colour'.</t>
  </si>
  <si>
    <t>To include a country-specific footnote, please first insert the text in the “Footnote list” sheet starting from number 1. Then in the data table please select the corresponding footnote reference number from the drop-down menu in the footnote column next to the value cell. The text you entered in the 'Footnote list' sheet will then appear automatically next to the footnote reference number. The same explanatory footnote can be chosen for all the values for which the same explanation applies. If by mistake a number is chosen from the drop-down menu, it is sufficient to press the key delete to clean the cell.</t>
  </si>
  <si>
    <t xml:space="preserve">EU reporting for ecosystem services accounts uses the Guidance notes on ecosystem services accounts prepared by the Task force on ecosystem accounting and the Environmental accounts working groups as a methodological reference. The Guidance notes follow the SEEA - Ecosystem Accounting and Annex IX of Regulation (EU) 691/2011 on European environmental-economic accounts to add new modules.  </t>
  </si>
  <si>
    <t xml:space="preserve">Please enter in the eDAMIS field 'year' the reference year for which the data are reported for (closing stock), not the current calendar year. 
After filling all dataset details, eDAMIS will automatically name submitted files as 'ENVDATA_ECOSERV_A_cc_yyyy_0000_V000x" where cc is the country code, yyyy the reference year and x the version of the file. 
</t>
  </si>
  <si>
    <t xml:space="preserve">https://cros.ec.europa.eu/book-page/national-transmission-coordinators </t>
  </si>
  <si>
    <r>
      <t xml:space="preserve">When using the built-in validation functions of the reporting tables (i.e. button 'Validate questionnaire'  in Table 1 or 2), cells intended for priority data will turn yellow if left blank ('Warning' message). </t>
    </r>
    <r>
      <rPr>
        <u/>
        <sz val="11"/>
        <rFont val="Arial"/>
        <family val="2"/>
      </rPr>
      <t>The 'Warning' is intended for information</t>
    </r>
    <r>
      <rPr>
        <sz val="11"/>
        <rFont val="Arial"/>
        <family val="2"/>
      </rPr>
      <t>, at this stage. You may submit the incomplete questionnaire, regardless the 'Warning'. Please see point 1.3 for further information on pre-validation.</t>
    </r>
  </si>
  <si>
    <t>Extent used</t>
  </si>
  <si>
    <t>Crop dependency coefficients</t>
  </si>
  <si>
    <t>Habitat attractiveness corrections</t>
  </si>
  <si>
    <t>Short distance flyers</t>
  </si>
  <si>
    <t>As reported in ECOEXT questionnaire</t>
  </si>
  <si>
    <t>for MF1.1 crops</t>
  </si>
  <si>
    <t>Yes, default 150m</t>
  </si>
  <si>
    <t>Air temperature</t>
  </si>
  <si>
    <t>Yes, for linear features</t>
  </si>
  <si>
    <t>Long distance flyers</t>
  </si>
  <si>
    <t>CORINE Land Cover accounting layers</t>
  </si>
  <si>
    <t>for MF1.2 crops</t>
  </si>
  <si>
    <t>Yes, other distance</t>
  </si>
  <si>
    <t>Surface temperature</t>
  </si>
  <si>
    <t>Yes for management practices</t>
  </si>
  <si>
    <t>Short &amp; long distance flyers</t>
  </si>
  <si>
    <t>EEA Extent</t>
  </si>
  <si>
    <t>for all crop types</t>
  </si>
  <si>
    <t>Both</t>
  </si>
  <si>
    <t>Yes, for both</t>
  </si>
  <si>
    <t>with modifications</t>
  </si>
  <si>
    <t>Tourism activities - requiring presence of nature</t>
  </si>
  <si>
    <t>Tourism activities - enhanced by presence of nature</t>
  </si>
  <si>
    <t>Use of default dataset 
from "INCA tool" web site</t>
  </si>
  <si>
    <t>Used in ecosystem service</t>
  </si>
  <si>
    <t>Fill in columns I, J and K if the default dataset from "INCA tool" web site was NOT used.</t>
  </si>
  <si>
    <t>Table 3 - Complementary data</t>
  </si>
  <si>
    <t>(ii)</t>
  </si>
  <si>
    <t>Classes 1, 4-12 do not supply the service</t>
  </si>
  <si>
    <t>Classes 8-10, 12 are waterbodies, do not supply the service</t>
  </si>
  <si>
    <t>Class 12 is exluded</t>
  </si>
  <si>
    <t>No classes were excluded</t>
  </si>
  <si>
    <t>Classes 8-10, 12 are waterbodies, do not supply the service. Estimates of increment for other land are not available, therefore classes 2-3, 5-7, 11 are exluded.</t>
  </si>
  <si>
    <t>Mandatory</t>
  </si>
  <si>
    <t xml:space="preserve">Mandatory cell with no value </t>
  </si>
  <si>
    <t>Go to cell</t>
  </si>
  <si>
    <t>K48</t>
  </si>
  <si>
    <t>O48</t>
  </si>
  <si>
    <t>S48</t>
  </si>
  <si>
    <t>W48</t>
  </si>
  <si>
    <t>AA48</t>
  </si>
  <si>
    <t>AE48</t>
  </si>
  <si>
    <t>AI48</t>
  </si>
  <si>
    <t>AM48</t>
  </si>
  <si>
    <t>K52</t>
  </si>
  <si>
    <t>O52</t>
  </si>
  <si>
    <t>S52</t>
  </si>
  <si>
    <t>AA52</t>
  </si>
  <si>
    <t>AE52</t>
  </si>
  <si>
    <t>AI52</t>
  </si>
  <si>
    <t>Statistics Estonia</t>
  </si>
  <si>
    <t>Kaia Oras</t>
  </si>
  <si>
    <t>kaia.oras@stat.ee</t>
  </si>
  <si>
    <t>vector data</t>
  </si>
  <si>
    <t>Recreation Potential Map</t>
  </si>
  <si>
    <t>Degrees of urbanisation (default values), Recreation Potential Map</t>
  </si>
  <si>
    <t>2487.65 thousand tonnes CO2</t>
  </si>
  <si>
    <t>Carbon storage was estimated based on separate spatial datasets for carbon stock in soil and carbon stock in woody above- and below-ground biomass. To calculate carbon storage for ecosystem types, the datasets for carbon stock in soil and carbon stock in woody above- and below-ground biomass were combined with the extent map and for every ecosystem asset an average value of the stock in tons C/ha was found. Distribution between ecosystem types was then found by aggregating by ecosystem type.</t>
  </si>
  <si>
    <t>ecosystem type, carbon stock per hectare</t>
  </si>
  <si>
    <t>10m</t>
  </si>
  <si>
    <t>10 m</t>
  </si>
  <si>
    <t>Total organic carbon stock in soil (whole depth, differentiation between soil depth layers was not applied), total carbon stock in woody above- and belowground biomass in tonnes C per ha</t>
  </si>
  <si>
    <t>n/a</t>
  </si>
  <si>
    <t>To obtain the spatial distribution of increment data, which was approximated by forest stock change, data from the Forest Registry (as of January 2025) was used as primary data source. The increment was found for each forest stand compartment. The output was then combined with ecosystem extent map (vector data)</t>
  </si>
  <si>
    <t>national</t>
  </si>
  <si>
    <t>30m</t>
  </si>
  <si>
    <t>Land Surface Temperature (LST) – the product of temperature was calculated in Estonian Environment Agency from Landsat 8 and Landsat 9 observations bands 4, 5, 10, which were downloaded as a „Landsat Collection 2 Level-1“ datasets from portal of United States Geological Survey (USGS) (https://www.usgs.gov/about/about-us/who-we-are).</t>
  </si>
  <si>
    <t>Tree Cover Density (TCD) – data from Copernicus Land Monitoring Service (CLMS) (https://land.copernicus.eu/en/products/high-resolution-layer-forests-and-tree-cover/tree-cover-density-2021-raster-10-m-100-m-europe-yearly#general_info).</t>
  </si>
  <si>
    <t>Evapotranspiration (ET) – dataset from product „PML_V2 0.1.8: Coupled Evapotranspiration and Gross Primary Product (GPP)“ of Google Earth Engine Data Catalog (https://developers.google.com/earth-engine/datasets/catalog/CAS_IGSNRR_PML_V2_v018#description).</t>
  </si>
  <si>
    <t>500m</t>
  </si>
  <si>
    <t>air temperature data was not used</t>
  </si>
  <si>
    <t>100m</t>
  </si>
  <si>
    <t>Nights spent at tourist accommodation establishments by degree of urbanisation and coastal/non-coastal area and NUTS 2 region [tour_occ_nin2dc__custom_18998444]</t>
  </si>
  <si>
    <t xml:space="preserve">The data from National Inventory Report of greenhouse gas emissions in Estonia 1990-2022  was used to find carbon-related greenhouse gas (CO2, CH4) removals and emissions. </t>
  </si>
  <si>
    <t>1000m</t>
  </si>
  <si>
    <t>Copernicus Global Land Service (CGLS), Leaf Area Index (LAI)</t>
  </si>
  <si>
    <t>The Estonian ecosystem extent map is available at EU Ecosystem Typology Levels 1 and 2, while the detailed Level 3 spatial dataset is used at the national level.</t>
  </si>
  <si>
    <t>Map of annual average PM2.5 concentrations (PM2.5 µg/m3, resolution 1000x1000m) was produced by Estonian Environmental Research Centre based on national emissions and meteorological data in Airviro modeling system.</t>
  </si>
  <si>
    <t>Map of annual average wind speed (based on years 2011-2022) based on Copernicus Climate Change Servic E-OBS daily gridded meteorological data.</t>
  </si>
  <si>
    <t xml:space="preserve">Spatial datasets on crop fields from Agricultural Registers and Information Board </t>
  </si>
  <si>
    <t>The values for the pollination requirement were derived from Klein et al. (2007) and modified for Estonia based on the expert knowledge.</t>
  </si>
  <si>
    <t xml:space="preserve">Crop production was taken from MFA and agriculture statistics. Spatial distribution of crop yield was done based on average yields from agriculture statistics and detailed spatial datasets on crop fields from Agricultural Registers and Information Board </t>
  </si>
  <si>
    <t>Detailed info on crops types from Agricultural Registers and Information Board was linked to agriculture statistics and MFA</t>
  </si>
  <si>
    <t>0.1°</t>
  </si>
  <si>
    <t>length of the summer season from May to September, Lands surface temperature air temperature</t>
  </si>
  <si>
    <t>Data is unavailable (the indicator has not yet been calculated for Estonia as it was added to the list of mandatory ecosystem service indicators in later stages of the Guidance Notes or the input data is unavailable, but is foreseen to become available in 2026).</t>
  </si>
  <si>
    <t>The most recent available data (2022) has been used as placeholders due to the unavailability of input data for 2024.</t>
  </si>
  <si>
    <t>For local climate regulation, the results describe land surface temperature instead of air temperature.</t>
  </si>
  <si>
    <t xml:space="preserve">National total weighted average 1.59 degrees Celsius. For local climate regulation, the results describe land surface temperature instead of air temperature. </t>
  </si>
  <si>
    <t>No adiitional data is used for determinig habitat suitability besides habitat rating for ecosystem types (ecosystem extent map, level 3). Suitability of the ecosystem types for the habitat for wild pollinators such as wild bees, bumblebees, butterflies, and hoverflies. Wild pollinators require sufficient resources for nesting (e.g. suitable soil substrate, tree cavities, etc.) and sufficient forage (i.e. pollen and nectar) was determined based on recommendations in SEEA EA and national expert knowledge.</t>
  </si>
  <si>
    <t>Spatial allocation from pollinated crops to pollinator habitats was done by linking each pollination‑dependent crop field o all suitable habitat units within the defined distance, using vector‑based spatial analyses to determine distances, habitat suitability, and resulting visitation rates. These distance‑weighted suitability relationships were then used to apportion the pollination‑dependent portion of crop production to surrounding habitat units according to their relative contribution to the pollination service.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</si>
</sst>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85" x14ac:knownFonts="1">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sz val="8"/>
      <name val="Calibri"/>
      <family val="2"/>
      <scheme val="minor"/>
    </font>
    <font>
      <b/>
      <sz val="12"/>
      <name val="Calibri"/>
      <family val="2"/>
      <scheme val="minor"/>
    </font>
    <font>
      <sz val="12"/>
      <color theme="1"/>
      <name val="Calibri"/>
      <family val="2"/>
      <scheme val="minor"/>
    </font>
    <font>
      <sz val="12"/>
      <name val="Calibri"/>
      <family val="2"/>
      <scheme val="minor"/>
    </font>
    <font>
      <sz val="12"/>
      <color rgb="FF000000"/>
      <name val="Calibri"/>
      <family val="2"/>
      <scheme val="minor"/>
    </font>
    <font>
      <b/>
      <sz val="11"/>
      <color theme="0"/>
      <name val="Calibri"/>
      <family val="2"/>
      <scheme val="minor"/>
    </font>
    <font>
      <sz val="11"/>
      <color rgb="FFFF0000"/>
      <name val="Calibri"/>
      <family val="2"/>
      <scheme val="minor"/>
    </font>
    <font>
      <sz val="11"/>
      <name val="Calibri"/>
      <family val="2"/>
      <scheme val="minor"/>
    </font>
    <font>
      <sz val="11"/>
      <color theme="0" tint="-0.249977111117893"/>
      <name val="Calibri"/>
      <family val="2"/>
      <scheme val="minor"/>
    </font>
    <font>
      <sz val="36"/>
      <color theme="1"/>
      <name val="Calibri"/>
      <family val="2"/>
      <scheme val="minor"/>
    </font>
    <font>
      <sz val="14"/>
      <name val="Calibri"/>
      <family val="2"/>
      <scheme val="minor"/>
    </font>
    <font>
      <sz val="14"/>
      <color theme="1"/>
      <name val="Calibri"/>
      <family val="2"/>
      <scheme val="minor"/>
    </font>
    <font>
      <b/>
      <sz val="10"/>
      <color theme="1"/>
      <name val="Calibri"/>
      <family val="2"/>
      <scheme val="minor"/>
    </font>
    <font>
      <i/>
      <sz val="11"/>
      <color theme="1"/>
      <name val="Calibri"/>
      <family val="2"/>
      <scheme val="minor"/>
    </font>
    <font>
      <sz val="11"/>
      <color theme="0" tint="-0.34998626667073579"/>
      <name val="Calibri"/>
      <family val="2"/>
      <scheme val="minor"/>
    </font>
    <font>
      <sz val="11"/>
      <color theme="1"/>
      <name val="Calibri"/>
      <family val="2"/>
      <scheme val="minor"/>
    </font>
    <font>
      <sz val="11"/>
      <color theme="0"/>
      <name val="Calibri"/>
      <family val="2"/>
      <scheme val="minor"/>
    </font>
    <font>
      <sz val="10"/>
      <name val="Arial"/>
      <family val="2"/>
    </font>
    <font>
      <b/>
      <sz val="10"/>
      <name val="Arial"/>
      <family val="2"/>
    </font>
    <font>
      <b/>
      <sz val="8"/>
      <name val="Arial"/>
      <family val="2"/>
    </font>
    <font>
      <b/>
      <sz val="12"/>
      <name val="Arial"/>
      <family val="2"/>
    </font>
    <font>
      <sz val="12"/>
      <name val="Arial"/>
      <family val="2"/>
    </font>
    <font>
      <b/>
      <sz val="11"/>
      <name val="Arial"/>
      <family val="2"/>
    </font>
    <font>
      <b/>
      <sz val="20"/>
      <name val="Arial"/>
      <family val="2"/>
    </font>
    <font>
      <b/>
      <sz val="10"/>
      <color theme="0"/>
      <name val="Calibri"/>
      <family val="2"/>
      <scheme val="minor"/>
    </font>
    <font>
      <b/>
      <sz val="10"/>
      <name val="Calibri"/>
      <family val="2"/>
      <scheme val="minor"/>
    </font>
    <font>
      <u/>
      <sz val="9"/>
      <color indexed="12"/>
      <name val="Arial"/>
      <family val="2"/>
    </font>
    <font>
      <u/>
      <sz val="10"/>
      <color indexed="12"/>
      <name val="Arial"/>
      <family val="2"/>
    </font>
    <font>
      <sz val="9"/>
      <name val="Arial"/>
      <family val="2"/>
    </font>
    <font>
      <b/>
      <sz val="13"/>
      <name val="Arial"/>
      <family val="2"/>
    </font>
    <font>
      <b/>
      <sz val="11"/>
      <color indexed="8"/>
      <name val="Arial"/>
      <family val="2"/>
    </font>
    <font>
      <b/>
      <sz val="14"/>
      <color theme="0"/>
      <name val="Arial"/>
      <family val="2"/>
    </font>
    <font>
      <sz val="11"/>
      <name val="Arial"/>
      <family val="2"/>
    </font>
    <font>
      <b/>
      <u/>
      <sz val="11"/>
      <color rgb="FF466EB4"/>
      <name val="Arial"/>
      <family val="2"/>
    </font>
    <font>
      <i/>
      <sz val="11"/>
      <name val="Arial"/>
      <family val="2"/>
    </font>
    <font>
      <sz val="11"/>
      <color theme="1"/>
      <name val="Arial"/>
      <family val="2"/>
    </font>
    <font>
      <sz val="11"/>
      <color rgb="FFFF0000"/>
      <name val="Arial"/>
      <family val="2"/>
    </font>
    <font>
      <sz val="11"/>
      <color rgb="FF1F497D"/>
      <name val="Calibri"/>
      <family val="2"/>
      <scheme val="minor"/>
    </font>
    <font>
      <u/>
      <sz val="11"/>
      <color indexed="12"/>
      <name val="Arial"/>
      <family val="2"/>
    </font>
    <font>
      <b/>
      <sz val="9"/>
      <color rgb="FFFF0000"/>
      <name val="Arial"/>
      <family val="2"/>
    </font>
    <font>
      <b/>
      <sz val="11"/>
      <color rgb="FFFF0000"/>
      <name val="Arial"/>
      <family val="2"/>
    </font>
    <font>
      <b/>
      <sz val="11"/>
      <color rgb="FF000000"/>
      <name val="Arial"/>
      <family val="2"/>
    </font>
    <font>
      <b/>
      <sz val="14"/>
      <color rgb="FF000000"/>
      <name val="Arial"/>
      <family val="2"/>
    </font>
    <font>
      <sz val="9"/>
      <color rgb="FFFF0000"/>
      <name val="Arial"/>
      <family val="2"/>
    </font>
    <font>
      <b/>
      <sz val="11"/>
      <color rgb="FFD7642D"/>
      <name val="Arial"/>
      <family val="2"/>
    </font>
    <font>
      <b/>
      <sz val="6.5"/>
      <name val="Arial"/>
      <family val="2"/>
    </font>
    <font>
      <sz val="10"/>
      <color rgb="FF000000"/>
      <name val="Times New Roman"/>
      <family val="1"/>
    </font>
    <font>
      <b/>
      <sz val="11"/>
      <color theme="1"/>
      <name val="Arial"/>
      <family val="2"/>
    </font>
    <font>
      <b/>
      <sz val="14"/>
      <color rgb="FFFFFFFF"/>
      <name val="Arial"/>
      <family val="2"/>
    </font>
    <font>
      <b/>
      <u/>
      <sz val="13"/>
      <color rgb="FFFF0000"/>
      <name val="Arial"/>
      <family val="2"/>
    </font>
    <font>
      <b/>
      <u/>
      <sz val="11"/>
      <name val="Arial"/>
      <family val="2"/>
    </font>
    <font>
      <b/>
      <u/>
      <sz val="11"/>
      <color rgb="FFFF0000"/>
      <name val="Arial"/>
      <family val="2"/>
    </font>
    <font>
      <sz val="9"/>
      <color theme="1"/>
      <name val="Arial"/>
      <family val="2"/>
    </font>
    <font>
      <b/>
      <sz val="9"/>
      <color theme="1"/>
      <name val="Arial"/>
      <family val="2"/>
    </font>
    <font>
      <b/>
      <sz val="11"/>
      <name val="Calibri"/>
      <family val="2"/>
      <scheme val="minor"/>
    </font>
    <font>
      <b/>
      <sz val="10"/>
      <color theme="0"/>
      <name val="Arial"/>
      <family val="2"/>
    </font>
    <font>
      <b/>
      <sz val="11"/>
      <color theme="0" tint="-0.14999847407452621"/>
      <name val="Calibri"/>
      <family val="2"/>
      <scheme val="minor"/>
    </font>
    <font>
      <sz val="10"/>
      <color theme="0" tint="-0.499984740745262"/>
      <name val="Arial"/>
      <family val="2"/>
    </font>
    <font>
      <sz val="10"/>
      <name val="Arial"/>
      <family val="2"/>
    </font>
    <font>
      <sz val="10"/>
      <color rgb="FF000000"/>
      <name val="Calibri"/>
      <family val="2"/>
      <scheme val="minor"/>
    </font>
    <font>
      <b/>
      <sz val="18"/>
      <name val="Calibri"/>
      <family val="2"/>
      <scheme val="minor"/>
    </font>
    <font>
      <b/>
      <sz val="16"/>
      <name val="Calibri"/>
      <family val="2"/>
      <scheme val="minor"/>
    </font>
    <font>
      <b/>
      <sz val="14"/>
      <name val="Calibri"/>
      <family val="2"/>
      <scheme val="minor"/>
    </font>
    <font>
      <sz val="10"/>
      <name val="Calibri"/>
      <family val="2"/>
      <scheme val="minor"/>
    </font>
    <font>
      <b/>
      <sz val="18"/>
      <color theme="1"/>
      <name val="Calibri"/>
      <family val="2"/>
      <scheme val="minor"/>
    </font>
    <font>
      <sz val="8"/>
      <color theme="1"/>
      <name val="Calibri"/>
      <family val="2"/>
      <scheme val="minor"/>
    </font>
    <font>
      <b/>
      <sz val="8"/>
      <color theme="1"/>
      <name val="Calibri"/>
      <family val="2"/>
      <scheme val="minor"/>
    </font>
    <font>
      <i/>
      <sz val="10"/>
      <color rgb="FF000000"/>
      <name val="Times New Roman"/>
      <family val="1"/>
    </font>
    <font>
      <sz val="10"/>
      <name val="Times New Roman"/>
      <family val="1"/>
    </font>
    <font>
      <b/>
      <sz val="11"/>
      <color rgb="FFFF0000"/>
      <name val="Calibri"/>
      <family val="2"/>
      <scheme val="minor"/>
    </font>
    <font>
      <sz val="12"/>
      <color rgb="FFFF0000"/>
      <name val="Calibri"/>
      <family val="2"/>
      <scheme val="minor"/>
    </font>
    <font>
      <sz val="15"/>
      <color rgb="FF212121"/>
      <name val="Calibri"/>
      <family val="2"/>
      <scheme val="minor"/>
    </font>
    <font>
      <b/>
      <i/>
      <sz val="11"/>
      <color rgb="FFFF0000"/>
      <name val="Arial"/>
      <family val="2"/>
    </font>
    <font>
      <u/>
      <sz val="11"/>
      <name val="Arial"/>
      <family val="2"/>
    </font>
    <font>
      <sz val="11"/>
      <color rgb="FF333F50"/>
      <name val="Aptos"/>
      <family val="2"/>
    </font>
    <font>
      <i/>
      <sz val="11"/>
      <color theme="1"/>
      <name val="Arial"/>
      <family val="2"/>
    </font>
    <font>
      <i/>
      <sz val="9"/>
      <color theme="1"/>
      <name val="Arial"/>
      <family val="2"/>
    </font>
    <font>
      <i/>
      <sz val="9"/>
      <color rgb="FFFF0000"/>
      <name val="Arial"/>
      <family val="2"/>
    </font>
    <font>
      <b/>
      <sz val="11"/>
      <color rgb="FF000000"/>
      <name val="Calibri"/>
      <family val="2"/>
      <charset val="186"/>
    </font>
    <font>
      <u/>
      <sz val="11"/>
      <color theme="10"/>
      <name val="Calibri"/>
      <family val="2"/>
      <scheme val="minor"/>
    </font>
    <font>
      <b/>
      <sz val="10"/>
      <color rgb="FFFFFFFF"/>
      <name val="Arial"/>
      <family val="2"/>
      <charset val="186"/>
    </font>
  </fonts>
  <fills count="45">
    <fill>
      <patternFill patternType="none"/>
    </fill>
    <fill>
      <patternFill patternType="gray125"/>
    </fill>
    <fill>
      <patternFill patternType="solid">
        <fgColor theme="0" tint="-4.9989318521683403E-2"/>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rgb="FFFFFF00"/>
        <bgColor indexed="64"/>
      </patternFill>
    </fill>
    <fill>
      <patternFill patternType="solid">
        <fgColor rgb="FF7030A0"/>
        <bgColor indexed="64"/>
      </patternFill>
    </fill>
    <fill>
      <patternFill patternType="solid">
        <fgColor theme="1" tint="0.499984740745262"/>
        <bgColor indexed="64"/>
      </patternFill>
    </fill>
    <fill>
      <patternFill patternType="solid">
        <fgColor rgb="FF92D050"/>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E2EDD7"/>
        <bgColor indexed="64"/>
      </patternFill>
    </fill>
    <fill>
      <patternFill patternType="solid">
        <fgColor rgb="FFE2EDD7"/>
        <bgColor rgb="FF000000"/>
      </patternFill>
    </fill>
    <fill>
      <patternFill patternType="solid">
        <fgColor theme="3" tint="-0.249977111117893"/>
        <bgColor indexed="64"/>
      </patternFill>
    </fill>
    <fill>
      <patternFill patternType="solid">
        <fgColor theme="1"/>
        <bgColor indexed="64"/>
      </patternFill>
    </fill>
    <fill>
      <patternFill patternType="solid">
        <fgColor theme="3" tint="0.79998168889431442"/>
        <bgColor indexed="64"/>
      </patternFill>
    </fill>
    <fill>
      <patternFill patternType="solid">
        <fgColor rgb="FFB7C7E2"/>
        <bgColor indexed="64"/>
      </patternFill>
    </fill>
    <fill>
      <patternFill patternType="solid">
        <fgColor rgb="FFC4D9F1"/>
        <bgColor indexed="64"/>
      </patternFill>
    </fill>
    <fill>
      <patternFill patternType="solid">
        <fgColor rgb="FFC59EE0"/>
        <bgColor indexed="64"/>
      </patternFill>
    </fill>
    <fill>
      <patternFill patternType="solid">
        <fgColor rgb="FFE1CFEF"/>
        <bgColor indexed="64"/>
      </patternFill>
    </fill>
    <fill>
      <patternFill patternType="solid">
        <fgColor rgb="FF92C53F"/>
        <bgColor indexed="64"/>
      </patternFill>
    </fill>
    <fill>
      <patternFill patternType="solid">
        <fgColor rgb="FFD2E8B3"/>
        <bgColor indexed="64"/>
      </patternFill>
    </fill>
    <fill>
      <patternFill patternType="solid">
        <fgColor rgb="FFECE878"/>
        <bgColor indexed="64"/>
      </patternFill>
    </fill>
    <fill>
      <patternFill patternType="solid">
        <fgColor rgb="FFF2EFA5"/>
        <bgColor indexed="64"/>
      </patternFill>
    </fill>
    <fill>
      <patternFill patternType="solid">
        <fgColor rgb="FF719E44"/>
        <bgColor indexed="64"/>
      </patternFill>
    </fill>
    <fill>
      <patternFill patternType="solid">
        <fgColor rgb="FFA3C87E"/>
        <bgColor indexed="64"/>
      </patternFill>
    </fill>
    <fill>
      <patternFill patternType="solid">
        <fgColor rgb="FFC2DBA9"/>
        <bgColor indexed="64"/>
      </patternFill>
    </fill>
    <fill>
      <patternFill patternType="solid">
        <fgColor rgb="FFFFFFFF"/>
        <bgColor rgb="FF000000"/>
      </patternFill>
    </fill>
    <fill>
      <patternFill patternType="solid">
        <fgColor rgb="FFFFFFFF"/>
        <bgColor indexed="64"/>
      </patternFill>
    </fill>
    <fill>
      <patternFill patternType="solid">
        <fgColor indexed="9"/>
        <bgColor indexed="64"/>
      </patternFill>
    </fill>
    <fill>
      <patternFill patternType="solid">
        <fgColor rgb="FF719E44"/>
        <bgColor rgb="FF000000"/>
      </patternFill>
    </fill>
    <fill>
      <patternFill patternType="solid">
        <fgColor rgb="FF88D2CE"/>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249977111117893"/>
        <bgColor indexed="64"/>
      </patternFill>
    </fill>
    <fill>
      <patternFill patternType="solid">
        <fgColor theme="4" tint="-0.249977111117893"/>
        <bgColor indexed="64"/>
      </patternFill>
    </fill>
    <fill>
      <patternFill patternType="solid">
        <fgColor rgb="FF000000"/>
        <bgColor indexed="64"/>
      </patternFill>
    </fill>
    <fill>
      <patternFill patternType="solid">
        <fgColor rgb="FFFFF2CC"/>
        <bgColor indexed="64"/>
      </patternFill>
    </fill>
    <fill>
      <patternFill patternType="solid">
        <fgColor rgb="FFDCFFFF"/>
        <bgColor indexed="64"/>
      </patternFill>
    </fill>
    <fill>
      <patternFill patternType="solid">
        <fgColor rgb="FFFFC000"/>
        <bgColor indexed="64"/>
      </patternFill>
    </fill>
    <fill>
      <patternFill patternType="solid">
        <fgColor theme="9" tint="0.79998168889431442"/>
        <bgColor indexed="64"/>
      </patternFill>
    </fill>
    <fill>
      <patternFill patternType="solid">
        <fgColor rgb="FFD9D9D9"/>
        <bgColor indexed="64"/>
      </patternFill>
    </fill>
  </fills>
  <borders count="100">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style="thin">
        <color auto="1"/>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top/>
      <bottom style="hair">
        <color indexed="64"/>
      </bottom>
      <diagonal/>
    </border>
    <border>
      <left/>
      <right style="medium">
        <color indexed="64"/>
      </right>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style="medium">
        <color indexed="64"/>
      </left>
      <right/>
      <top style="hair">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thin">
        <color indexed="64"/>
      </top>
      <bottom style="hair">
        <color indexed="64"/>
      </bottom>
      <diagonal/>
    </border>
    <border>
      <left style="medium">
        <color indexed="64"/>
      </left>
      <right/>
      <top style="medium">
        <color indexed="64"/>
      </top>
      <bottom style="thin">
        <color indexed="64"/>
      </bottom>
      <diagonal/>
    </border>
    <border>
      <left style="medium">
        <color indexed="64"/>
      </left>
      <right/>
      <top/>
      <bottom style="hair">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right/>
      <top style="thin">
        <color indexed="64"/>
      </top>
      <bottom/>
      <diagonal/>
    </border>
    <border>
      <left style="thin">
        <color theme="0"/>
      </left>
      <right/>
      <top style="medium">
        <color indexed="64"/>
      </top>
      <bottom style="thin">
        <color indexed="64"/>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medium">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theme="0"/>
      </left>
      <right style="thin">
        <color theme="0"/>
      </right>
      <top style="medium">
        <color indexed="64"/>
      </top>
      <bottom style="thin">
        <color indexed="64"/>
      </bottom>
      <diagonal/>
    </border>
    <border>
      <left/>
      <right/>
      <top style="thick">
        <color indexed="64"/>
      </top>
      <bottom style="thin">
        <color indexed="64"/>
      </bottom>
      <diagonal/>
    </border>
    <border>
      <left/>
      <right/>
      <top style="thick">
        <color auto="1"/>
      </top>
      <bottom style="medium">
        <color auto="1"/>
      </bottom>
      <diagonal/>
    </border>
    <border>
      <left/>
      <right style="thin">
        <color indexed="64"/>
      </right>
      <top style="medium">
        <color indexed="64"/>
      </top>
      <bottom style="medium">
        <color indexed="64"/>
      </bottom>
      <diagonal/>
    </border>
    <border>
      <left style="thin">
        <color indexed="64"/>
      </left>
      <right style="dashed">
        <color theme="0" tint="-0.34998626667073579"/>
      </right>
      <top/>
      <bottom style="thin">
        <color indexed="64"/>
      </bottom>
      <diagonal/>
    </border>
    <border>
      <left style="thin">
        <color indexed="64"/>
      </left>
      <right style="dashed">
        <color theme="0" tint="-0.34998626667073579"/>
      </right>
      <top style="thin">
        <color indexed="64"/>
      </top>
      <bottom style="thin">
        <color indexed="64"/>
      </bottom>
      <diagonal/>
    </border>
    <border>
      <left style="dashed">
        <color theme="0" tint="-0.34998626667073579"/>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dashed">
        <color theme="0" tint="-0.34998626667073579"/>
      </right>
      <top style="medium">
        <color indexed="64"/>
      </top>
      <bottom style="thin">
        <color indexed="64"/>
      </bottom>
      <diagonal/>
    </border>
    <border>
      <left style="dashed">
        <color theme="0" tint="-0.34998626667073579"/>
      </left>
      <right style="thin">
        <color indexed="64"/>
      </right>
      <top style="medium">
        <color indexed="64"/>
      </top>
      <bottom style="thin">
        <color indexed="64"/>
      </bottom>
      <diagonal/>
    </border>
    <border>
      <left style="dashed">
        <color theme="0" tint="-0.34998626667073579"/>
      </left>
      <right style="medium">
        <color indexed="64"/>
      </right>
      <top style="medium">
        <color indexed="64"/>
      </top>
      <bottom style="thin">
        <color indexed="64"/>
      </bottom>
      <diagonal/>
    </border>
    <border>
      <left style="dashed">
        <color theme="0" tint="-0.34998626667073579"/>
      </left>
      <right style="medium">
        <color indexed="64"/>
      </right>
      <top/>
      <bottom style="thin">
        <color indexed="64"/>
      </bottom>
      <diagonal/>
    </border>
    <border>
      <left style="thin">
        <color indexed="64"/>
      </left>
      <right style="dashed">
        <color theme="0" tint="-0.34998626667073579"/>
      </right>
      <top style="thin">
        <color indexed="64"/>
      </top>
      <bottom style="medium">
        <color indexed="64"/>
      </bottom>
      <diagonal/>
    </border>
    <border>
      <left style="dashed">
        <color theme="0" tint="-0.34998626667073579"/>
      </left>
      <right style="thin">
        <color indexed="64"/>
      </right>
      <top/>
      <bottom style="medium">
        <color indexed="64"/>
      </bottom>
      <diagonal/>
    </border>
    <border>
      <left style="dashed">
        <color theme="0" tint="-0.34998626667073579"/>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dashed">
        <color theme="0" tint="-0.34998626667073579"/>
      </right>
      <top style="thin">
        <color indexed="64"/>
      </top>
      <bottom/>
      <diagonal/>
    </border>
    <border>
      <left style="dashed">
        <color theme="0" tint="-0.34998626667073579"/>
      </left>
      <right style="thin">
        <color indexed="64"/>
      </right>
      <top/>
      <bottom/>
      <diagonal/>
    </border>
    <border>
      <left style="dashed">
        <color theme="0" tint="-0.34998626667073579"/>
      </left>
      <right style="medium">
        <color indexed="64"/>
      </right>
      <top/>
      <bottom/>
      <diagonal/>
    </border>
    <border>
      <left style="thin">
        <color indexed="64"/>
      </left>
      <right style="dashed">
        <color theme="0" tint="-0.34998626667073579"/>
      </right>
      <top style="medium">
        <color indexed="64"/>
      </top>
      <bottom style="medium">
        <color indexed="64"/>
      </bottom>
      <diagonal/>
    </border>
    <border>
      <left style="dashed">
        <color theme="0" tint="-0.34998626667073579"/>
      </left>
      <right style="thin">
        <color indexed="64"/>
      </right>
      <top style="medium">
        <color indexed="64"/>
      </top>
      <bottom style="medium">
        <color indexed="64"/>
      </bottom>
      <diagonal/>
    </border>
    <border>
      <left style="dashed">
        <color theme="0" tint="-0.34998626667073579"/>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11">
    <xf numFmtId="0" fontId="0" fillId="0" borderId="0"/>
    <xf numFmtId="0" fontId="21" fillId="0" borderId="0"/>
    <xf numFmtId="0" fontId="19" fillId="0" borderId="0"/>
    <xf numFmtId="0" fontId="30"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50" fillId="0" borderId="0"/>
    <xf numFmtId="0" fontId="19" fillId="0" borderId="0"/>
    <xf numFmtId="0" fontId="19" fillId="0" borderId="0"/>
    <xf numFmtId="0" fontId="21" fillId="0" borderId="0"/>
    <xf numFmtId="0" fontId="62" fillId="0" borderId="0"/>
    <xf numFmtId="0" fontId="83" fillId="0" borderId="0" applyNumberFormat="0" applyFill="0" applyBorder="0" applyAlignment="0" applyProtection="0"/>
  </cellStyleXfs>
  <cellXfs count="660">
    <xf numFmtId="0" fontId="0" fillId="0" borderId="0" xfId="0"/>
    <xf numFmtId="0" fontId="3" fillId="2" borderId="1" xfId="0" applyFont="1" applyFill="1" applyBorder="1" applyAlignment="1">
      <alignment horizontal="center"/>
    </xf>
    <xf numFmtId="0" fontId="3" fillId="2" borderId="2" xfId="0" applyFont="1" applyFill="1" applyBorder="1" applyAlignment="1">
      <alignment horizontal="center"/>
    </xf>
    <xf numFmtId="0" fontId="3" fillId="2" borderId="3" xfId="0" applyFont="1" applyFill="1" applyBorder="1" applyAlignment="1">
      <alignment horizontal="center"/>
    </xf>
    <xf numFmtId="0" fontId="0" fillId="3" borderId="4" xfId="0" applyFill="1" applyBorder="1"/>
    <xf numFmtId="0" fontId="3" fillId="2" borderId="0" xfId="0" applyFont="1" applyFill="1" applyAlignment="1">
      <alignment vertical="center" wrapText="1"/>
    </xf>
    <xf numFmtId="0" fontId="0" fillId="0" borderId="11" xfId="0" applyBorder="1"/>
    <xf numFmtId="0" fontId="6" fillId="0" borderId="0" xfId="0" applyFont="1" applyAlignment="1">
      <alignment horizontal="left" vertical="top"/>
    </xf>
    <xf numFmtId="0" fontId="7" fillId="0" borderId="0" xfId="0" applyFont="1" applyAlignment="1">
      <alignment horizontal="left" vertical="center"/>
    </xf>
    <xf numFmtId="0" fontId="6" fillId="0" borderId="0" xfId="0" applyFont="1"/>
    <xf numFmtId="0" fontId="3" fillId="0" borderId="8" xfId="0" applyFont="1" applyBorder="1"/>
    <xf numFmtId="0" fontId="3" fillId="0" borderId="11" xfId="0" applyFont="1" applyBorder="1"/>
    <xf numFmtId="0" fontId="0" fillId="0" borderId="0" xfId="0" applyAlignment="1">
      <alignment vertical="top"/>
    </xf>
    <xf numFmtId="0" fontId="0" fillId="0" borderId="0" xfId="0" applyAlignment="1">
      <alignment horizontal="left" vertical="top" indent="1"/>
    </xf>
    <xf numFmtId="0" fontId="3" fillId="2" borderId="4" xfId="0" applyFont="1" applyFill="1" applyBorder="1" applyAlignment="1">
      <alignment vertical="center" wrapText="1"/>
    </xf>
    <xf numFmtId="0" fontId="0" fillId="0" borderId="0" xfId="0" applyAlignment="1">
      <alignment vertical="center"/>
    </xf>
    <xf numFmtId="0" fontId="9" fillId="6" borderId="0" xfId="0" applyFont="1" applyFill="1" applyAlignment="1">
      <alignment vertical="center"/>
    </xf>
    <xf numFmtId="0" fontId="9" fillId="6" borderId="0" xfId="0" applyFont="1" applyFill="1" applyAlignment="1">
      <alignment horizontal="center" vertical="center"/>
    </xf>
    <xf numFmtId="0" fontId="9" fillId="6" borderId="11" xfId="0" applyFont="1" applyFill="1" applyBorder="1"/>
    <xf numFmtId="0" fontId="11" fillId="12" borderId="0" xfId="0" applyFont="1" applyFill="1" applyAlignment="1">
      <alignment vertical="center"/>
    </xf>
    <xf numFmtId="0" fontId="11" fillId="12" borderId="0" xfId="0" applyFont="1" applyFill="1"/>
    <xf numFmtId="0" fontId="11" fillId="12" borderId="23" xfId="0" applyFont="1" applyFill="1" applyBorder="1" applyAlignment="1">
      <alignment vertical="center"/>
    </xf>
    <xf numFmtId="0" fontId="0" fillId="0" borderId="0" xfId="0" applyAlignment="1">
      <alignment horizontal="center" vertical="center"/>
    </xf>
    <xf numFmtId="0" fontId="0" fillId="11" borderId="0" xfId="0" applyFill="1"/>
    <xf numFmtId="0" fontId="0" fillId="11" borderId="23" xfId="0" applyFill="1" applyBorder="1"/>
    <xf numFmtId="0" fontId="11" fillId="11" borderId="0" xfId="0" applyFont="1" applyFill="1" applyAlignment="1">
      <alignment vertical="center"/>
    </xf>
    <xf numFmtId="0" fontId="7" fillId="12" borderId="0" xfId="0" applyFont="1" applyFill="1" applyAlignment="1">
      <alignment vertical="center"/>
    </xf>
    <xf numFmtId="0" fontId="11" fillId="12" borderId="23" xfId="0" applyFont="1" applyFill="1" applyBorder="1"/>
    <xf numFmtId="0" fontId="12" fillId="11" borderId="0" xfId="0" applyFont="1" applyFill="1"/>
    <xf numFmtId="0" fontId="12" fillId="11" borderId="23" xfId="0" applyFont="1" applyFill="1" applyBorder="1"/>
    <xf numFmtId="0" fontId="14" fillId="11" borderId="0" xfId="0" applyFont="1" applyFill="1" applyAlignment="1">
      <alignment vertical="center"/>
    </xf>
    <xf numFmtId="0" fontId="15" fillId="11" borderId="0" xfId="0" applyFont="1" applyFill="1"/>
    <xf numFmtId="0" fontId="12" fillId="12" borderId="0" xfId="0" applyFont="1" applyFill="1"/>
    <xf numFmtId="0" fontId="12" fillId="12" borderId="23" xfId="0" applyFont="1" applyFill="1" applyBorder="1"/>
    <xf numFmtId="0" fontId="10" fillId="0" borderId="0" xfId="0" applyFont="1"/>
    <xf numFmtId="0" fontId="10" fillId="0" borderId="0" xfId="0" applyFont="1" applyAlignment="1">
      <alignment vertical="center"/>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0" fillId="0" borderId="0" xfId="0" applyAlignment="1">
      <alignment horizontal="center"/>
    </xf>
    <xf numFmtId="0" fontId="14" fillId="11" borderId="9" xfId="0" applyFont="1" applyFill="1" applyBorder="1" applyAlignment="1">
      <alignment vertical="center"/>
    </xf>
    <xf numFmtId="0" fontId="11" fillId="11" borderId="9" xfId="0" applyFont="1" applyFill="1" applyBorder="1" applyAlignment="1">
      <alignment vertical="center"/>
    </xf>
    <xf numFmtId="0" fontId="11" fillId="10" borderId="30" xfId="0" applyFont="1" applyFill="1" applyBorder="1" applyAlignment="1">
      <alignment vertical="center"/>
    </xf>
    <xf numFmtId="0" fontId="0" fillId="10" borderId="30" xfId="0" applyFill="1" applyBorder="1"/>
    <xf numFmtId="0" fontId="11" fillId="10" borderId="23" xfId="0" applyFont="1" applyFill="1" applyBorder="1" applyAlignment="1">
      <alignment vertical="center"/>
    </xf>
    <xf numFmtId="0" fontId="0" fillId="10" borderId="23" xfId="0" applyFill="1" applyBorder="1"/>
    <xf numFmtId="0" fontId="11" fillId="12" borderId="9" xfId="0" applyFont="1" applyFill="1" applyBorder="1" applyAlignment="1">
      <alignment vertical="center"/>
    </xf>
    <xf numFmtId="0" fontId="11" fillId="12" borderId="9" xfId="0" applyFont="1" applyFill="1" applyBorder="1"/>
    <xf numFmtId="0" fontId="11" fillId="12" borderId="14" xfId="0" applyFont="1" applyFill="1" applyBorder="1"/>
    <xf numFmtId="0" fontId="12" fillId="12" borderId="14" xfId="0" applyFont="1" applyFill="1" applyBorder="1"/>
    <xf numFmtId="0" fontId="11" fillId="2" borderId="9" xfId="0" applyFont="1" applyFill="1" applyBorder="1" applyAlignment="1">
      <alignment vertical="center"/>
    </xf>
    <xf numFmtId="0" fontId="18" fillId="2" borderId="0" xfId="0" applyFont="1" applyFill="1" applyAlignment="1">
      <alignment vertical="center"/>
    </xf>
    <xf numFmtId="0" fontId="18" fillId="2" borderId="14" xfId="0" applyFont="1" applyFill="1" applyBorder="1" applyAlignment="1">
      <alignment vertical="center"/>
    </xf>
    <xf numFmtId="0" fontId="0" fillId="11" borderId="15" xfId="0" applyFill="1" applyBorder="1"/>
    <xf numFmtId="0" fontId="0" fillId="9" borderId="15" xfId="0" applyFill="1" applyBorder="1"/>
    <xf numFmtId="0" fontId="12" fillId="11" borderId="36" xfId="0" applyFont="1" applyFill="1" applyBorder="1" applyAlignment="1">
      <alignment horizontal="center" vertical="center"/>
    </xf>
    <xf numFmtId="0" fontId="12" fillId="11" borderId="38" xfId="0" applyFont="1" applyFill="1" applyBorder="1" applyAlignment="1">
      <alignment horizontal="center" vertical="center"/>
    </xf>
    <xf numFmtId="0" fontId="0" fillId="10" borderId="15" xfId="0" applyFill="1" applyBorder="1"/>
    <xf numFmtId="0" fontId="0" fillId="13" borderId="42" xfId="0" applyFill="1" applyBorder="1" applyAlignment="1">
      <alignment horizontal="center" vertical="center"/>
    </xf>
    <xf numFmtId="0" fontId="0" fillId="0" borderId="47" xfId="0" applyBorder="1"/>
    <xf numFmtId="0" fontId="0" fillId="0" borderId="36" xfId="0" applyBorder="1"/>
    <xf numFmtId="0" fontId="0" fillId="11" borderId="38" xfId="0" applyFill="1" applyBorder="1"/>
    <xf numFmtId="0" fontId="0" fillId="11" borderId="35" xfId="0" applyFill="1" applyBorder="1"/>
    <xf numFmtId="0" fontId="0" fillId="11" borderId="37" xfId="0" applyFill="1" applyBorder="1"/>
    <xf numFmtId="0" fontId="0" fillId="11" borderId="39" xfId="0" applyFill="1" applyBorder="1"/>
    <xf numFmtId="0" fontId="0" fillId="11" borderId="50" xfId="0" applyFill="1" applyBorder="1"/>
    <xf numFmtId="0" fontId="3" fillId="5" borderId="0" xfId="0" applyFont="1" applyFill="1" applyAlignment="1">
      <alignment horizontal="center" vertical="center"/>
    </xf>
    <xf numFmtId="0" fontId="0" fillId="12" borderId="35" xfId="0" applyFill="1" applyBorder="1" applyAlignment="1">
      <alignment vertical="center"/>
    </xf>
    <xf numFmtId="0" fontId="0" fillId="12" borderId="37" xfId="0" applyFill="1" applyBorder="1" applyAlignment="1">
      <alignment vertical="center"/>
    </xf>
    <xf numFmtId="0" fontId="6" fillId="12" borderId="43" xfId="0" applyFont="1" applyFill="1" applyBorder="1"/>
    <xf numFmtId="0" fontId="0" fillId="12" borderId="41" xfId="0" applyFill="1" applyBorder="1" applyAlignment="1">
      <alignment vertical="center"/>
    </xf>
    <xf numFmtId="0" fontId="0" fillId="12" borderId="39" xfId="0" applyFill="1" applyBorder="1" applyAlignment="1">
      <alignment vertical="center"/>
    </xf>
    <xf numFmtId="0" fontId="6" fillId="12" borderId="41" xfId="0" applyFont="1" applyFill="1" applyBorder="1" applyAlignment="1">
      <alignment horizontal="left" vertical="top"/>
    </xf>
    <xf numFmtId="0" fontId="6" fillId="12" borderId="39" xfId="0" applyFont="1" applyFill="1" applyBorder="1"/>
    <xf numFmtId="0" fontId="0" fillId="11" borderId="43" xfId="0" applyFill="1" applyBorder="1"/>
    <xf numFmtId="0" fontId="6" fillId="10" borderId="31" xfId="0" applyFont="1" applyFill="1" applyBorder="1" applyAlignment="1">
      <alignment horizontal="left" vertical="top"/>
    </xf>
    <xf numFmtId="0" fontId="6" fillId="10" borderId="28" xfId="0" applyFont="1" applyFill="1" applyBorder="1" applyAlignment="1">
      <alignment horizontal="left" vertical="top"/>
    </xf>
    <xf numFmtId="0" fontId="6" fillId="13" borderId="35" xfId="0" applyFont="1" applyFill="1" applyBorder="1" applyAlignment="1">
      <alignment horizontal="left" vertical="top"/>
    </xf>
    <xf numFmtId="0" fontId="6" fillId="13" borderId="37" xfId="0" applyFont="1" applyFill="1" applyBorder="1" applyAlignment="1">
      <alignment horizontal="left" vertical="top"/>
    </xf>
    <xf numFmtId="0" fontId="6" fillId="13" borderId="43" xfId="0" applyFont="1" applyFill="1" applyBorder="1" applyAlignment="1">
      <alignment horizontal="left" vertical="top"/>
    </xf>
    <xf numFmtId="0" fontId="6" fillId="0" borderId="53" xfId="0" applyFont="1" applyBorder="1" applyAlignment="1">
      <alignment horizontal="left" vertical="top" wrapText="1" indent="1"/>
    </xf>
    <xf numFmtId="0" fontId="0" fillId="0" borderId="13" xfId="0" applyBorder="1"/>
    <xf numFmtId="0" fontId="3" fillId="0" borderId="13" xfId="0" applyFont="1" applyBorder="1"/>
    <xf numFmtId="0" fontId="9" fillId="6" borderId="0" xfId="0" applyFont="1" applyFill="1" applyAlignment="1">
      <alignment horizontal="center"/>
    </xf>
    <xf numFmtId="0" fontId="12" fillId="9" borderId="0" xfId="0" applyFont="1" applyFill="1" applyAlignment="1">
      <alignment vertical="center"/>
    </xf>
    <xf numFmtId="0" fontId="12" fillId="0" borderId="0" xfId="0" applyFont="1" applyAlignment="1">
      <alignment vertical="center"/>
    </xf>
    <xf numFmtId="0" fontId="0" fillId="0" borderId="51" xfId="0" applyBorder="1" applyAlignment="1">
      <alignment horizontal="justify" vertical="center"/>
    </xf>
    <xf numFmtId="0" fontId="17" fillId="0" borderId="53" xfId="0" applyFont="1" applyBorder="1" applyAlignment="1">
      <alignment wrapText="1"/>
    </xf>
    <xf numFmtId="0" fontId="3" fillId="0" borderId="53" xfId="0" applyFont="1" applyBorder="1" applyAlignment="1">
      <alignment horizontal="justify" vertical="center"/>
    </xf>
    <xf numFmtId="0" fontId="17" fillId="0" borderId="53" xfId="0" quotePrefix="1" applyFont="1" applyBorder="1" applyAlignment="1">
      <alignment wrapText="1"/>
    </xf>
    <xf numFmtId="0" fontId="3" fillId="0" borderId="29" xfId="0" applyFont="1" applyBorder="1" applyAlignment="1">
      <alignment horizontal="justify" vertical="center"/>
    </xf>
    <xf numFmtId="0" fontId="0" fillId="0" borderId="23" xfId="0" applyBorder="1" applyAlignment="1">
      <alignment vertical="center"/>
    </xf>
    <xf numFmtId="0" fontId="6" fillId="12" borderId="12" xfId="0" applyFont="1" applyFill="1" applyBorder="1" applyAlignment="1">
      <alignment horizontal="left" vertical="top"/>
    </xf>
    <xf numFmtId="0" fontId="21" fillId="0" borderId="0" xfId="1"/>
    <xf numFmtId="0" fontId="21" fillId="14" borderId="8" xfId="1" applyFill="1" applyBorder="1"/>
    <xf numFmtId="0" fontId="22" fillId="14" borderId="9" xfId="1" applyFont="1" applyFill="1" applyBorder="1" applyAlignment="1">
      <alignment horizontal="center"/>
    </xf>
    <xf numFmtId="0" fontId="21" fillId="14" borderId="10" xfId="1" applyFill="1" applyBorder="1"/>
    <xf numFmtId="0" fontId="21" fillId="14" borderId="11" xfId="1" applyFill="1" applyBorder="1"/>
    <xf numFmtId="0" fontId="23" fillId="14" borderId="0" xfId="1" applyFont="1" applyFill="1" applyAlignment="1">
      <alignment horizontal="right" vertical="top"/>
    </xf>
    <xf numFmtId="0" fontId="21" fillId="14" borderId="12" xfId="1" applyFill="1" applyBorder="1"/>
    <xf numFmtId="0" fontId="24" fillId="14" borderId="14" xfId="1" applyFont="1" applyFill="1" applyBorder="1" applyAlignment="1">
      <alignment horizontal="center" wrapText="1"/>
    </xf>
    <xf numFmtId="0" fontId="25" fillId="14" borderId="55" xfId="1" applyFont="1" applyFill="1" applyBorder="1" applyAlignment="1">
      <alignment horizontal="center" vertical="center" wrapText="1"/>
    </xf>
    <xf numFmtId="0" fontId="26" fillId="14" borderId="0" xfId="1" applyFont="1" applyFill="1" applyAlignment="1">
      <alignment horizontal="center" vertical="center" wrapText="1"/>
    </xf>
    <xf numFmtId="0" fontId="27" fillId="14" borderId="56" xfId="1" applyFont="1" applyFill="1" applyBorder="1" applyAlignment="1">
      <alignment horizontal="center" vertical="center" wrapText="1"/>
    </xf>
    <xf numFmtId="0" fontId="24" fillId="14" borderId="30" xfId="1" applyFont="1" applyFill="1" applyBorder="1" applyAlignment="1">
      <alignment horizontal="center" vertical="center" wrapText="1"/>
    </xf>
    <xf numFmtId="0" fontId="21" fillId="14" borderId="13" xfId="1" applyFill="1" applyBorder="1"/>
    <xf numFmtId="15" fontId="22" fillId="14" borderId="14" xfId="1" applyNumberFormat="1" applyFont="1" applyFill="1" applyBorder="1" applyAlignment="1">
      <alignment horizontal="center" vertical="center" wrapText="1"/>
    </xf>
    <xf numFmtId="0" fontId="21" fillId="14" borderId="31" xfId="1" applyFill="1" applyBorder="1"/>
    <xf numFmtId="0" fontId="9" fillId="16" borderId="16" xfId="2" applyFont="1" applyFill="1" applyBorder="1" applyAlignment="1">
      <alignment horizontal="center" vertical="center" wrapText="1"/>
    </xf>
    <xf numFmtId="0" fontId="9" fillId="17" borderId="57" xfId="1" applyFont="1" applyFill="1" applyBorder="1" applyAlignment="1">
      <alignment horizontal="center" vertical="center"/>
    </xf>
    <xf numFmtId="0" fontId="9" fillId="17" borderId="58" xfId="1" applyFont="1" applyFill="1" applyBorder="1" applyAlignment="1">
      <alignment horizontal="center" wrapText="1"/>
    </xf>
    <xf numFmtId="0" fontId="9" fillId="17" borderId="59" xfId="1" applyFont="1" applyFill="1" applyBorder="1" applyAlignment="1">
      <alignment horizontal="center"/>
    </xf>
    <xf numFmtId="0" fontId="9" fillId="17" borderId="0" xfId="1" applyFont="1" applyFill="1" applyAlignment="1">
      <alignment horizontal="center"/>
    </xf>
    <xf numFmtId="0" fontId="9" fillId="17" borderId="60" xfId="1" applyFont="1" applyFill="1" applyBorder="1" applyAlignment="1">
      <alignment horizontal="center"/>
    </xf>
    <xf numFmtId="0" fontId="9" fillId="17" borderId="61" xfId="1" applyFont="1" applyFill="1" applyBorder="1" applyAlignment="1">
      <alignment horizontal="center"/>
    </xf>
    <xf numFmtId="0" fontId="20" fillId="0" borderId="0" xfId="0" applyFont="1"/>
    <xf numFmtId="0" fontId="11" fillId="18" borderId="16" xfId="2" applyFont="1" applyFill="1" applyBorder="1" applyAlignment="1">
      <alignment horizontal="left" vertical="center" wrapText="1"/>
    </xf>
    <xf numFmtId="0" fontId="11" fillId="18" borderId="16" xfId="2" applyFont="1" applyFill="1" applyBorder="1" applyAlignment="1">
      <alignment horizontal="center" vertical="center" wrapText="1"/>
    </xf>
    <xf numFmtId="49" fontId="21" fillId="0" borderId="62" xfId="1" applyNumberFormat="1" applyBorder="1" applyAlignment="1">
      <alignment horizontal="center" vertical="center"/>
    </xf>
    <xf numFmtId="0" fontId="21" fillId="0" borderId="11" xfId="1" applyBorder="1"/>
    <xf numFmtId="0" fontId="21" fillId="0" borderId="12" xfId="1" applyBorder="1"/>
    <xf numFmtId="49" fontId="21" fillId="0" borderId="0" xfId="1" applyNumberFormat="1" applyAlignment="1">
      <alignment horizontal="center" vertical="center"/>
    </xf>
    <xf numFmtId="0" fontId="21" fillId="0" borderId="13" xfId="1" applyBorder="1"/>
    <xf numFmtId="0" fontId="21" fillId="0" borderId="31" xfId="1" applyBorder="1"/>
    <xf numFmtId="0" fontId="29" fillId="20" borderId="11" xfId="1" applyFont="1" applyFill="1" applyBorder="1"/>
    <xf numFmtId="0" fontId="29" fillId="20" borderId="12" xfId="1" applyFont="1" applyFill="1" applyBorder="1" applyAlignment="1">
      <alignment horizontal="left"/>
    </xf>
    <xf numFmtId="0" fontId="29" fillId="20" borderId="13" xfId="1" applyFont="1" applyFill="1" applyBorder="1"/>
    <xf numFmtId="0" fontId="29" fillId="20" borderId="31" xfId="1" applyFont="1" applyFill="1" applyBorder="1" applyAlignment="1">
      <alignment horizontal="left"/>
    </xf>
    <xf numFmtId="0" fontId="29" fillId="22" borderId="11" xfId="1" applyFont="1" applyFill="1" applyBorder="1"/>
    <xf numFmtId="0" fontId="29" fillId="22" borderId="12" xfId="1" applyFont="1" applyFill="1" applyBorder="1" applyAlignment="1">
      <alignment horizontal="left"/>
    </xf>
    <xf numFmtId="15" fontId="29" fillId="22" borderId="12" xfId="1" quotePrefix="1" applyNumberFormat="1" applyFont="1" applyFill="1" applyBorder="1" applyAlignment="1">
      <alignment horizontal="left"/>
    </xf>
    <xf numFmtId="0" fontId="29" fillId="24" borderId="11" xfId="1" applyFont="1" applyFill="1" applyBorder="1"/>
    <xf numFmtId="0" fontId="29" fillId="24" borderId="12" xfId="1" applyFont="1" applyFill="1" applyBorder="1" applyAlignment="1">
      <alignment horizontal="left"/>
    </xf>
    <xf numFmtId="0" fontId="29" fillId="24" borderId="11" xfId="1" applyFont="1" applyFill="1" applyBorder="1" applyAlignment="1">
      <alignment horizontal="left" vertical="center" wrapText="1"/>
    </xf>
    <xf numFmtId="0" fontId="30" fillId="24" borderId="12" xfId="3" applyFill="1" applyBorder="1" applyAlignment="1" applyProtection="1"/>
    <xf numFmtId="0" fontId="29" fillId="24" borderId="13" xfId="1" applyFont="1" applyFill="1" applyBorder="1" applyAlignment="1">
      <alignment horizontal="left" vertical="center" wrapText="1"/>
    </xf>
    <xf numFmtId="0" fontId="30" fillId="24" borderId="31" xfId="3" applyFill="1" applyBorder="1" applyAlignment="1" applyProtection="1"/>
    <xf numFmtId="0" fontId="29" fillId="26" borderId="11" xfId="1" applyFont="1" applyFill="1" applyBorder="1" applyAlignment="1">
      <alignment horizontal="left" vertical="center" wrapText="1"/>
    </xf>
    <xf numFmtId="0" fontId="29" fillId="26" borderId="12" xfId="4" applyFont="1" applyFill="1" applyBorder="1" applyAlignment="1" applyProtection="1">
      <alignment vertical="center"/>
    </xf>
    <xf numFmtId="0" fontId="30" fillId="26" borderId="12" xfId="3" applyFill="1" applyBorder="1" applyAlignment="1" applyProtection="1">
      <alignment vertical="center"/>
    </xf>
    <xf numFmtId="0" fontId="29" fillId="26" borderId="13" xfId="1" applyFont="1" applyFill="1" applyBorder="1" applyAlignment="1">
      <alignment vertical="center" wrapText="1"/>
    </xf>
    <xf numFmtId="0" fontId="29" fillId="26" borderId="31" xfId="4" applyFont="1" applyFill="1" applyBorder="1" applyAlignment="1" applyProtection="1">
      <alignment vertical="center"/>
    </xf>
    <xf numFmtId="0" fontId="21" fillId="0" borderId="0" xfId="1" applyAlignment="1">
      <alignment horizontal="left"/>
    </xf>
    <xf numFmtId="0" fontId="32" fillId="0" borderId="0" xfId="1" applyFont="1" applyAlignment="1">
      <alignment vertical="top"/>
    </xf>
    <xf numFmtId="0" fontId="23" fillId="14" borderId="8" xfId="1" applyFont="1" applyFill="1" applyBorder="1" applyAlignment="1">
      <alignment horizontal="right" wrapText="1"/>
    </xf>
    <xf numFmtId="0" fontId="23" fillId="14" borderId="9" xfId="1" applyFont="1" applyFill="1" applyBorder="1" applyAlignment="1">
      <alignment horizontal="right" wrapText="1"/>
    </xf>
    <xf numFmtId="0" fontId="32" fillId="14" borderId="9" xfId="1" applyFont="1" applyFill="1" applyBorder="1"/>
    <xf numFmtId="0" fontId="32" fillId="14" borderId="10" xfId="1" applyFont="1" applyFill="1" applyBorder="1"/>
    <xf numFmtId="0" fontId="32" fillId="0" borderId="0" xfId="1" applyFont="1"/>
    <xf numFmtId="0" fontId="33" fillId="14" borderId="11" xfId="1" applyFont="1" applyFill="1" applyBorder="1" applyAlignment="1">
      <alignment horizontal="center" vertical="center" wrapText="1"/>
    </xf>
    <xf numFmtId="0" fontId="33" fillId="14" borderId="0" xfId="1" applyFont="1" applyFill="1" applyAlignment="1">
      <alignment horizontal="center" vertical="center" wrapText="1"/>
    </xf>
    <xf numFmtId="0" fontId="32" fillId="14" borderId="0" xfId="1" applyFont="1" applyFill="1" applyAlignment="1">
      <alignment vertical="top"/>
    </xf>
    <xf numFmtId="0" fontId="32" fillId="14" borderId="12" xfId="1" applyFont="1" applyFill="1" applyBorder="1" applyAlignment="1">
      <alignment vertical="top"/>
    </xf>
    <xf numFmtId="0" fontId="26" fillId="14" borderId="11" xfId="1" applyFont="1" applyFill="1" applyBorder="1" applyAlignment="1">
      <alignment horizontal="center" vertical="center"/>
    </xf>
    <xf numFmtId="0" fontId="22" fillId="14" borderId="14" xfId="1" applyFont="1" applyFill="1" applyBorder="1" applyAlignment="1">
      <alignment horizontal="center" vertical="center"/>
    </xf>
    <xf numFmtId="0" fontId="34" fillId="14" borderId="11" xfId="1" applyFont="1" applyFill="1" applyBorder="1" applyAlignment="1">
      <alignment horizontal="center" vertical="center"/>
    </xf>
    <xf numFmtId="0" fontId="32" fillId="14" borderId="12" xfId="1" applyFont="1" applyFill="1" applyBorder="1" applyAlignment="1">
      <alignment vertical="center"/>
    </xf>
    <xf numFmtId="0" fontId="32" fillId="0" borderId="0" xfId="1" applyFont="1" applyAlignment="1">
      <alignment vertical="center"/>
    </xf>
    <xf numFmtId="0" fontId="36" fillId="14" borderId="11" xfId="1" applyFont="1" applyFill="1" applyBorder="1" applyAlignment="1">
      <alignment vertical="center"/>
    </xf>
    <xf numFmtId="0" fontId="36" fillId="14" borderId="0" xfId="1" applyFont="1" applyFill="1" applyAlignment="1">
      <alignment vertical="center"/>
    </xf>
    <xf numFmtId="0" fontId="36" fillId="14" borderId="12" xfId="1" applyFont="1" applyFill="1" applyBorder="1" applyAlignment="1">
      <alignment vertical="center"/>
    </xf>
    <xf numFmtId="0" fontId="21" fillId="14" borderId="0" xfId="1" applyFill="1" applyAlignment="1">
      <alignment horizontal="left"/>
    </xf>
    <xf numFmtId="0" fontId="21" fillId="14" borderId="0" xfId="1" applyFill="1" applyAlignment="1">
      <alignment horizontal="left" wrapText="1"/>
    </xf>
    <xf numFmtId="0" fontId="26" fillId="14" borderId="63" xfId="1" applyFont="1" applyFill="1" applyBorder="1" applyAlignment="1">
      <alignment horizontal="left" vertical="center"/>
    </xf>
    <xf numFmtId="0" fontId="36" fillId="14" borderId="63" xfId="1" applyFont="1" applyFill="1" applyBorder="1" applyAlignment="1">
      <alignment horizontal="left" vertical="center"/>
    </xf>
    <xf numFmtId="0" fontId="26" fillId="14" borderId="63" xfId="1" applyFont="1" applyFill="1" applyBorder="1" applyAlignment="1">
      <alignment vertical="center"/>
    </xf>
    <xf numFmtId="0" fontId="26" fillId="14" borderId="20" xfId="1" applyFont="1" applyFill="1" applyBorder="1" applyAlignment="1">
      <alignment horizontal="center" vertical="center"/>
    </xf>
    <xf numFmtId="0" fontId="36" fillId="14" borderId="54" xfId="1" applyFont="1" applyFill="1" applyBorder="1" applyAlignment="1">
      <alignment horizontal="center" vertical="center"/>
    </xf>
    <xf numFmtId="0" fontId="36" fillId="14" borderId="16" xfId="1" applyFont="1" applyFill="1" applyBorder="1" applyAlignment="1">
      <alignment horizontal="center" vertical="center"/>
    </xf>
    <xf numFmtId="0" fontId="36" fillId="14" borderId="16" xfId="1" applyFont="1" applyFill="1" applyBorder="1" applyAlignment="1">
      <alignment vertical="center"/>
    </xf>
    <xf numFmtId="0" fontId="38" fillId="14" borderId="0" xfId="1" applyFont="1" applyFill="1" applyAlignment="1">
      <alignment vertical="center"/>
    </xf>
    <xf numFmtId="0" fontId="36" fillId="14" borderId="0" xfId="1" applyFont="1" applyFill="1" applyAlignment="1">
      <alignment horizontal="left" vertical="center" wrapText="1"/>
    </xf>
    <xf numFmtId="0" fontId="36" fillId="14" borderId="11" xfId="1" applyFont="1" applyFill="1" applyBorder="1" applyAlignment="1">
      <alignment vertical="center" wrapText="1"/>
    </xf>
    <xf numFmtId="0" fontId="36" fillId="14" borderId="63" xfId="1" applyFont="1" applyFill="1" applyBorder="1" applyAlignment="1">
      <alignment horizontal="left" vertical="center" wrapText="1"/>
    </xf>
    <xf numFmtId="0" fontId="36" fillId="14" borderId="12" xfId="1" applyFont="1" applyFill="1" applyBorder="1" applyAlignment="1">
      <alignment vertical="center" wrapText="1"/>
    </xf>
    <xf numFmtId="0" fontId="32" fillId="0" borderId="0" xfId="1" applyFont="1" applyAlignment="1">
      <alignment vertical="center" wrapText="1"/>
    </xf>
    <xf numFmtId="0" fontId="36" fillId="14" borderId="0" xfId="1" applyFont="1" applyFill="1" applyAlignment="1">
      <alignment vertical="top" wrapText="1"/>
    </xf>
    <xf numFmtId="0" fontId="36" fillId="14" borderId="0" xfId="1" applyFont="1" applyFill="1" applyAlignment="1">
      <alignment horizontal="left" vertical="center"/>
    </xf>
    <xf numFmtId="0" fontId="41" fillId="0" borderId="0" xfId="0" applyFont="1"/>
    <xf numFmtId="0" fontId="42" fillId="14" borderId="0" xfId="3" applyFont="1" applyFill="1" applyAlignment="1" applyProtection="1">
      <alignment vertical="center"/>
    </xf>
    <xf numFmtId="0" fontId="26" fillId="14" borderId="0" xfId="1" applyFont="1" applyFill="1" applyAlignment="1">
      <alignment vertical="center"/>
    </xf>
    <xf numFmtId="0" fontId="43" fillId="0" borderId="0" xfId="1" applyFont="1" applyAlignment="1">
      <alignment vertical="center"/>
    </xf>
    <xf numFmtId="0" fontId="42" fillId="14" borderId="0" xfId="3" applyFont="1" applyFill="1" applyBorder="1" applyAlignment="1" applyProtection="1">
      <alignment vertical="center"/>
    </xf>
    <xf numFmtId="0" fontId="30" fillId="0" borderId="0" xfId="3" applyAlignment="1" applyProtection="1"/>
    <xf numFmtId="0" fontId="21" fillId="14" borderId="13" xfId="1" applyFill="1" applyBorder="1" applyAlignment="1">
      <alignment vertical="center"/>
    </xf>
    <xf numFmtId="0" fontId="21" fillId="14" borderId="14" xfId="1" applyFill="1" applyBorder="1" applyAlignment="1">
      <alignment vertical="center"/>
    </xf>
    <xf numFmtId="0" fontId="21" fillId="14" borderId="14" xfId="1" applyFill="1" applyBorder="1" applyAlignment="1">
      <alignment vertical="center" wrapText="1"/>
    </xf>
    <xf numFmtId="0" fontId="21" fillId="14" borderId="31" xfId="1" applyFill="1" applyBorder="1" applyAlignment="1">
      <alignment vertical="center"/>
    </xf>
    <xf numFmtId="0" fontId="21" fillId="0" borderId="0" xfId="1" applyAlignment="1">
      <alignment vertical="center"/>
    </xf>
    <xf numFmtId="0" fontId="36" fillId="31" borderId="16" xfId="1" applyFont="1" applyFill="1" applyBorder="1" applyAlignment="1" applyProtection="1">
      <alignment horizontal="left" vertical="center" wrapText="1"/>
      <protection locked="0"/>
    </xf>
    <xf numFmtId="0" fontId="36" fillId="31" borderId="16" xfId="1" applyFont="1" applyFill="1" applyBorder="1" applyAlignment="1" applyProtection="1">
      <alignment horizontal="left" vertical="center"/>
      <protection locked="0"/>
    </xf>
    <xf numFmtId="0" fontId="36" fillId="32" borderId="16" xfId="1" applyFont="1" applyFill="1" applyBorder="1" applyAlignment="1" applyProtection="1">
      <alignment horizontal="left" vertical="center"/>
      <protection locked="0"/>
    </xf>
    <xf numFmtId="0" fontId="36" fillId="0" borderId="16" xfId="1" applyFont="1" applyBorder="1" applyAlignment="1" applyProtection="1">
      <alignment horizontal="left" vertical="center"/>
      <protection locked="0"/>
    </xf>
    <xf numFmtId="0" fontId="26" fillId="0" borderId="16" xfId="1" applyFont="1" applyBorder="1" applyAlignment="1" applyProtection="1">
      <alignment horizontal="center" vertical="center" wrapText="1"/>
      <protection locked="0"/>
    </xf>
    <xf numFmtId="0" fontId="0" fillId="2" borderId="16" xfId="0" applyFill="1" applyBorder="1" applyAlignment="1">
      <alignment horizontal="center"/>
    </xf>
    <xf numFmtId="0" fontId="0" fillId="2" borderId="66" xfId="0" applyFill="1" applyBorder="1" applyAlignment="1">
      <alignment horizontal="center"/>
    </xf>
    <xf numFmtId="0" fontId="0" fillId="2" borderId="54" xfId="0" applyFill="1" applyBorder="1" applyAlignment="1">
      <alignment horizontal="center"/>
    </xf>
    <xf numFmtId="0" fontId="0" fillId="2" borderId="26" xfId="0" applyFill="1" applyBorder="1" applyAlignment="1">
      <alignment horizontal="center"/>
    </xf>
    <xf numFmtId="0" fontId="0" fillId="2" borderId="20" xfId="0" applyFill="1" applyBorder="1" applyAlignment="1">
      <alignment horizontal="center"/>
    </xf>
    <xf numFmtId="0" fontId="6" fillId="0" borderId="29" xfId="0" applyFont="1" applyBorder="1" applyAlignment="1">
      <alignment horizontal="left" vertical="top" wrapText="1" indent="1"/>
    </xf>
    <xf numFmtId="0" fontId="38" fillId="30" borderId="16" xfId="1" applyFont="1" applyFill="1" applyBorder="1" applyAlignment="1" applyProtection="1">
      <alignment horizontal="left" vertical="top" wrapText="1"/>
      <protection locked="0"/>
    </xf>
    <xf numFmtId="0" fontId="38" fillId="0" borderId="16" xfId="1" applyFont="1" applyBorder="1" applyAlignment="1" applyProtection="1">
      <alignment horizontal="left" vertical="top" wrapText="1"/>
      <protection locked="0"/>
    </xf>
    <xf numFmtId="0" fontId="39" fillId="30" borderId="16" xfId="1" applyFont="1" applyFill="1" applyBorder="1" applyAlignment="1" applyProtection="1">
      <alignment horizontal="left" vertical="center"/>
      <protection locked="0"/>
    </xf>
    <xf numFmtId="0" fontId="39" fillId="30" borderId="68" xfId="1" applyFont="1" applyFill="1" applyBorder="1" applyAlignment="1" applyProtection="1">
      <alignment horizontal="left" vertical="center"/>
      <protection locked="0"/>
    </xf>
    <xf numFmtId="0" fontId="39" fillId="30" borderId="20" xfId="1" applyFont="1" applyFill="1" applyBorder="1" applyAlignment="1" applyProtection="1">
      <alignment horizontal="left" vertical="center"/>
      <protection locked="0"/>
    </xf>
    <xf numFmtId="0" fontId="39" fillId="30" borderId="69" xfId="1" applyFont="1" applyFill="1" applyBorder="1" applyAlignment="1" applyProtection="1">
      <alignment horizontal="left" vertical="center"/>
      <protection locked="0"/>
    </xf>
    <xf numFmtId="0" fontId="56" fillId="30" borderId="18" xfId="1" applyFont="1" applyFill="1" applyBorder="1" applyAlignment="1" applyProtection="1">
      <alignment horizontal="left" vertical="center"/>
      <protection locked="0"/>
    </xf>
    <xf numFmtId="0" fontId="56" fillId="30" borderId="16" xfId="1" applyFont="1" applyFill="1" applyBorder="1" applyAlignment="1" applyProtection="1">
      <alignment horizontal="left" vertical="center"/>
      <protection locked="0"/>
    </xf>
    <xf numFmtId="0" fontId="9" fillId="3" borderId="0" xfId="1" applyFont="1" applyFill="1" applyAlignment="1">
      <alignment horizontal="center" vertical="center" wrapText="1"/>
    </xf>
    <xf numFmtId="0" fontId="21" fillId="8" borderId="0" xfId="1" applyFill="1"/>
    <xf numFmtId="0" fontId="21" fillId="8" borderId="0" xfId="1" applyFill="1" applyAlignment="1">
      <alignment horizontal="center" vertical="center"/>
    </xf>
    <xf numFmtId="0" fontId="9" fillId="3" borderId="0" xfId="2" applyFont="1" applyFill="1" applyAlignment="1">
      <alignment horizontal="center" vertical="center" wrapText="1"/>
    </xf>
    <xf numFmtId="0" fontId="19" fillId="0" borderId="0" xfId="2"/>
    <xf numFmtId="0" fontId="19" fillId="0" borderId="0" xfId="2" applyAlignment="1">
      <alignment horizontal="center" vertical="center"/>
    </xf>
    <xf numFmtId="0" fontId="19" fillId="0" borderId="0" xfId="2" applyAlignment="1">
      <alignment horizontal="center"/>
    </xf>
    <xf numFmtId="0" fontId="19" fillId="26" borderId="0" xfId="2" applyFill="1"/>
    <xf numFmtId="0" fontId="9" fillId="3" borderId="0" xfId="2" applyFont="1" applyFill="1" applyAlignment="1">
      <alignment horizontal="center" vertical="center"/>
    </xf>
    <xf numFmtId="0" fontId="19" fillId="34" borderId="0" xfId="2" applyFill="1" applyAlignment="1">
      <alignment horizontal="center"/>
    </xf>
    <xf numFmtId="0" fontId="19" fillId="34" borderId="0" xfId="2" applyFill="1" applyAlignment="1">
      <alignment horizontal="left"/>
    </xf>
    <xf numFmtId="0" fontId="19" fillId="0" borderId="25" xfId="2" applyBorder="1" applyAlignment="1">
      <alignment horizontal="center"/>
    </xf>
    <xf numFmtId="0" fontId="19" fillId="0" borderId="26" xfId="2" applyBorder="1" applyAlignment="1">
      <alignment horizontal="center"/>
    </xf>
    <xf numFmtId="0" fontId="19" fillId="0" borderId="55" xfId="2" applyBorder="1" applyAlignment="1">
      <alignment horizontal="left"/>
    </xf>
    <xf numFmtId="0" fontId="19" fillId="35" borderId="55" xfId="2" applyFill="1" applyBorder="1" applyAlignment="1">
      <alignment horizontal="center"/>
    </xf>
    <xf numFmtId="0" fontId="19" fillId="36" borderId="28" xfId="2" applyFill="1" applyBorder="1" applyAlignment="1">
      <alignment horizontal="left"/>
    </xf>
    <xf numFmtId="0" fontId="19" fillId="0" borderId="17" xfId="2" applyBorder="1" applyAlignment="1">
      <alignment horizontal="center"/>
    </xf>
    <xf numFmtId="0" fontId="19" fillId="0" borderId="16" xfId="2" applyBorder="1" applyAlignment="1">
      <alignment horizontal="center"/>
    </xf>
    <xf numFmtId="0" fontId="19" fillId="0" borderId="63" xfId="2" applyBorder="1" applyAlignment="1">
      <alignment horizontal="left"/>
    </xf>
    <xf numFmtId="0" fontId="19" fillId="35" borderId="63" xfId="2" applyFill="1" applyBorder="1" applyAlignment="1">
      <alignment horizontal="center"/>
    </xf>
    <xf numFmtId="0" fontId="19" fillId="36" borderId="68" xfId="2" applyFill="1" applyBorder="1" applyAlignment="1">
      <alignment horizontal="left"/>
    </xf>
    <xf numFmtId="0" fontId="19" fillId="0" borderId="63" xfId="2" applyBorder="1" applyAlignment="1">
      <alignment horizontal="center"/>
    </xf>
    <xf numFmtId="0" fontId="19" fillId="0" borderId="22" xfId="2" applyBorder="1" applyAlignment="1">
      <alignment horizontal="center"/>
    </xf>
    <xf numFmtId="0" fontId="19" fillId="0" borderId="22" xfId="2" applyBorder="1" applyAlignment="1">
      <alignment horizontal="left"/>
    </xf>
    <xf numFmtId="0" fontId="19" fillId="36" borderId="63" xfId="2" applyFill="1" applyBorder="1" applyAlignment="1">
      <alignment horizontal="left"/>
    </xf>
    <xf numFmtId="0" fontId="19" fillId="0" borderId="0" xfId="2" applyAlignment="1">
      <alignment horizontal="left"/>
    </xf>
    <xf numFmtId="0" fontId="19" fillId="35" borderId="0" xfId="2" applyFill="1" applyAlignment="1">
      <alignment horizontal="center"/>
    </xf>
    <xf numFmtId="0" fontId="19" fillId="36" borderId="0" xfId="2" applyFill="1"/>
    <xf numFmtId="0" fontId="19" fillId="0" borderId="0" xfId="2" applyAlignment="1">
      <alignment vertical="top"/>
    </xf>
    <xf numFmtId="0" fontId="19" fillId="0" borderId="0" xfId="2" applyAlignment="1">
      <alignment horizontal="center" vertical="top"/>
    </xf>
    <xf numFmtId="0" fontId="19" fillId="0" borderId="0" xfId="2" applyAlignment="1">
      <alignment horizontal="left" vertical="top"/>
    </xf>
    <xf numFmtId="0" fontId="19" fillId="35" borderId="0" xfId="2" applyFill="1" applyAlignment="1">
      <alignment horizontal="center" vertical="top" wrapText="1"/>
    </xf>
    <xf numFmtId="0" fontId="19" fillId="36" borderId="0" xfId="2" applyFill="1" applyAlignment="1">
      <alignment vertical="top"/>
    </xf>
    <xf numFmtId="0" fontId="9" fillId="7" borderId="0" xfId="2" applyFont="1" applyFill="1" applyAlignment="1">
      <alignment horizontal="left"/>
    </xf>
    <xf numFmtId="0" fontId="19" fillId="7" borderId="0" xfId="2" applyFill="1" applyAlignment="1">
      <alignment horizontal="left"/>
    </xf>
    <xf numFmtId="0" fontId="19" fillId="7" borderId="0" xfId="2" applyFill="1" applyAlignment="1">
      <alignment horizontal="center"/>
    </xf>
    <xf numFmtId="0" fontId="19" fillId="0" borderId="0" xfId="6" applyAlignment="1">
      <alignment horizontal="left"/>
    </xf>
    <xf numFmtId="0" fontId="19" fillId="0" borderId="0" xfId="6" applyAlignment="1">
      <alignment horizontal="center"/>
    </xf>
    <xf numFmtId="0" fontId="19" fillId="0" borderId="0" xfId="6"/>
    <xf numFmtId="0" fontId="19" fillId="0" borderId="0" xfId="2" quotePrefix="1" applyAlignment="1">
      <alignment horizontal="left"/>
    </xf>
    <xf numFmtId="0" fontId="9" fillId="7" borderId="0" xfId="6" applyFont="1" applyFill="1" applyAlignment="1">
      <alignment horizontal="left"/>
    </xf>
    <xf numFmtId="0" fontId="19" fillId="7" borderId="0" xfId="6" applyFill="1" applyAlignment="1">
      <alignment horizontal="left"/>
    </xf>
    <xf numFmtId="0" fontId="19" fillId="7" borderId="0" xfId="6" applyFill="1" applyAlignment="1">
      <alignment horizontal="center"/>
    </xf>
    <xf numFmtId="0" fontId="58" fillId="0" borderId="0" xfId="6" applyFont="1" applyAlignment="1">
      <alignment horizontal="left"/>
    </xf>
    <xf numFmtId="0" fontId="58" fillId="0" borderId="0" xfId="6" applyFont="1" applyAlignment="1">
      <alignment horizontal="left" vertical="center"/>
    </xf>
    <xf numFmtId="0" fontId="19" fillId="12" borderId="63" xfId="2" applyFill="1" applyBorder="1" applyAlignment="1">
      <alignment horizontal="center"/>
    </xf>
    <xf numFmtId="0" fontId="19" fillId="11" borderId="63" xfId="2" applyFill="1" applyBorder="1" applyAlignment="1">
      <alignment horizontal="center"/>
    </xf>
    <xf numFmtId="0" fontId="19" fillId="12" borderId="0" xfId="2" applyFill="1" applyAlignment="1">
      <alignment wrapText="1"/>
    </xf>
    <xf numFmtId="0" fontId="19" fillId="11" borderId="0" xfId="2" applyFill="1" applyAlignment="1">
      <alignment horizontal="center" wrapText="1"/>
    </xf>
    <xf numFmtId="0" fontId="19" fillId="11" borderId="0" xfId="2" applyFill="1" applyAlignment="1">
      <alignment horizontal="center" vertical="top" wrapText="1"/>
    </xf>
    <xf numFmtId="0" fontId="19" fillId="35" borderId="0" xfId="2" applyFill="1" applyAlignment="1">
      <alignment horizontal="center" vertical="top"/>
    </xf>
    <xf numFmtId="0" fontId="58" fillId="0" borderId="0" xfId="2" applyFont="1" applyAlignment="1">
      <alignment horizontal="left"/>
    </xf>
    <xf numFmtId="0" fontId="58" fillId="0" borderId="0" xfId="2" applyFont="1" applyAlignment="1">
      <alignment horizontal="left" vertical="center"/>
    </xf>
    <xf numFmtId="0" fontId="19" fillId="34" borderId="0" xfId="7" applyFill="1"/>
    <xf numFmtId="0" fontId="19" fillId="34" borderId="0" xfId="7" applyFill="1" applyAlignment="1">
      <alignment horizontal="center" vertical="center"/>
    </xf>
    <xf numFmtId="0" fontId="19" fillId="11" borderId="0" xfId="2" applyFill="1"/>
    <xf numFmtId="0" fontId="19" fillId="11" borderId="0" xfId="2" applyFill="1" applyAlignment="1">
      <alignment horizontal="center" vertical="center"/>
    </xf>
    <xf numFmtId="0" fontId="21" fillId="0" borderId="0" xfId="1" applyAlignment="1">
      <alignment horizontal="center" vertical="center"/>
    </xf>
    <xf numFmtId="0" fontId="21" fillId="0" borderId="0" xfId="8"/>
    <xf numFmtId="0" fontId="9" fillId="17" borderId="70" xfId="8" applyFont="1" applyFill="1" applyBorder="1" applyAlignment="1">
      <alignment horizontal="center" vertical="center"/>
    </xf>
    <xf numFmtId="0" fontId="60" fillId="17" borderId="70" xfId="8" applyFont="1" applyFill="1" applyBorder="1" applyAlignment="1">
      <alignment horizontal="center" vertical="center"/>
    </xf>
    <xf numFmtId="0" fontId="21" fillId="0" borderId="0" xfId="8" applyAlignment="1">
      <alignment vertical="center"/>
    </xf>
    <xf numFmtId="0" fontId="21" fillId="12" borderId="0" xfId="8" applyFill="1" applyAlignment="1">
      <alignment horizontal="center" vertical="center"/>
    </xf>
    <xf numFmtId="0" fontId="61" fillId="12" borderId="0" xfId="8" applyFont="1" applyFill="1" applyAlignment="1">
      <alignment horizontal="center" vertical="center" wrapText="1"/>
    </xf>
    <xf numFmtId="0" fontId="21" fillId="0" borderId="0" xfId="8" applyAlignment="1">
      <alignment horizontal="center"/>
    </xf>
    <xf numFmtId="0" fontId="62" fillId="0" borderId="0" xfId="9"/>
    <xf numFmtId="0" fontId="62" fillId="0" borderId="0" xfId="9" applyAlignment="1">
      <alignment horizontal="left"/>
    </xf>
    <xf numFmtId="0" fontId="9" fillId="17" borderId="0" xfId="0" applyFont="1" applyFill="1" applyAlignment="1">
      <alignment horizontal="center" vertical="center" wrapText="1"/>
    </xf>
    <xf numFmtId="0" fontId="9" fillId="17" borderId="0" xfId="0" applyFont="1" applyFill="1" applyAlignment="1">
      <alignment vertical="center" wrapText="1"/>
    </xf>
    <xf numFmtId="0" fontId="0" fillId="0" borderId="0" xfId="0" quotePrefix="1"/>
    <xf numFmtId="0" fontId="58" fillId="0" borderId="0" xfId="0" applyFont="1" applyAlignment="1">
      <alignment horizontal="left" vertical="center" wrapText="1"/>
    </xf>
    <xf numFmtId="0" fontId="58" fillId="0" borderId="0" xfId="0" applyFont="1" applyAlignment="1">
      <alignment horizontal="center" vertical="center" wrapText="1"/>
    </xf>
    <xf numFmtId="0" fontId="65" fillId="2" borderId="0" xfId="5" applyFont="1" applyFill="1" applyAlignment="1">
      <alignment vertical="center"/>
    </xf>
    <xf numFmtId="0" fontId="66" fillId="2" borderId="0" xfId="5" applyFont="1" applyFill="1" applyAlignment="1">
      <alignment vertical="center"/>
    </xf>
    <xf numFmtId="0" fontId="67" fillId="2" borderId="14" xfId="5" applyFont="1" applyFill="1" applyBorder="1" applyAlignment="1">
      <alignment vertical="top"/>
    </xf>
    <xf numFmtId="0" fontId="66" fillId="2" borderId="14" xfId="5" applyFont="1" applyFill="1" applyBorder="1" applyAlignment="1">
      <alignment vertical="center"/>
    </xf>
    <xf numFmtId="0" fontId="64" fillId="2" borderId="71" xfId="5" applyFont="1" applyFill="1" applyBorder="1" applyAlignment="1">
      <alignment horizontal="center" vertical="center" wrapText="1"/>
    </xf>
    <xf numFmtId="0" fontId="65" fillId="2" borderId="14" xfId="5" applyFont="1" applyFill="1" applyBorder="1" applyAlignment="1">
      <alignment vertical="center"/>
    </xf>
    <xf numFmtId="0" fontId="0" fillId="0" borderId="11" xfId="0" applyBorder="1" applyAlignment="1">
      <alignment wrapText="1"/>
    </xf>
    <xf numFmtId="0" fontId="0" fillId="0" borderId="53" xfId="0" applyBorder="1" applyAlignment="1">
      <alignment horizontal="justify" vertical="center"/>
    </xf>
    <xf numFmtId="0" fontId="68" fillId="2" borderId="71" xfId="0" applyFont="1" applyFill="1" applyBorder="1" applyAlignment="1">
      <alignment horizontal="center"/>
    </xf>
    <xf numFmtId="0" fontId="63" fillId="40" borderId="54" xfId="5" applyFont="1" applyFill="1" applyBorder="1" applyAlignment="1" applyProtection="1">
      <alignment horizontal="center" vertical="center"/>
      <protection locked="0"/>
    </xf>
    <xf numFmtId="0" fontId="63" fillId="40" borderId="16" xfId="5" applyFont="1" applyFill="1" applyBorder="1" applyAlignment="1" applyProtection="1">
      <alignment horizontal="center" vertical="center"/>
      <protection locked="0"/>
    </xf>
    <xf numFmtId="0" fontId="63" fillId="40" borderId="74" xfId="5" applyFont="1" applyFill="1" applyBorder="1" applyAlignment="1" applyProtection="1">
      <alignment horizontal="center" vertical="center"/>
      <protection locked="0"/>
    </xf>
    <xf numFmtId="0" fontId="63" fillId="40" borderId="75" xfId="5" applyFont="1" applyFill="1" applyBorder="1" applyAlignment="1" applyProtection="1">
      <alignment horizontal="center" vertical="center"/>
      <protection locked="0"/>
    </xf>
    <xf numFmtId="0" fontId="69" fillId="40" borderId="76" xfId="0" applyFont="1" applyFill="1" applyBorder="1" applyAlignment="1">
      <alignment horizontal="left" vertical="top" wrapText="1"/>
    </xf>
    <xf numFmtId="0" fontId="71" fillId="0" borderId="0" xfId="5" applyFont="1"/>
    <xf numFmtId="0" fontId="50" fillId="41" borderId="16" xfId="5" applyFill="1" applyBorder="1" applyAlignment="1">
      <alignment horizontal="left" vertical="center"/>
    </xf>
    <xf numFmtId="0" fontId="50" fillId="40" borderId="16" xfId="5" applyFill="1" applyBorder="1" applyAlignment="1">
      <alignment horizontal="left" vertical="center"/>
    </xf>
    <xf numFmtId="0" fontId="72" fillId="0" borderId="16" xfId="5" applyFont="1" applyBorder="1" applyAlignment="1">
      <alignment vertical="center" wrapText="1"/>
    </xf>
    <xf numFmtId="0" fontId="50" fillId="36" borderId="16" xfId="5" applyFill="1" applyBorder="1" applyAlignment="1">
      <alignment vertical="center" wrapText="1"/>
    </xf>
    <xf numFmtId="0" fontId="3" fillId="2" borderId="15" xfId="0" applyFont="1" applyFill="1" applyBorder="1" applyAlignment="1">
      <alignment vertical="center" wrapText="1"/>
    </xf>
    <xf numFmtId="0" fontId="3" fillId="2" borderId="8" xfId="0" applyFont="1" applyFill="1" applyBorder="1" applyAlignment="1">
      <alignment vertical="center" wrapText="1"/>
    </xf>
    <xf numFmtId="0" fontId="2" fillId="0" borderId="51" xfId="0" applyFont="1" applyBorder="1"/>
    <xf numFmtId="0" fontId="2" fillId="0" borderId="53" xfId="0" applyFont="1" applyBorder="1"/>
    <xf numFmtId="0" fontId="2" fillId="0" borderId="13" xfId="0" applyFont="1" applyBorder="1"/>
    <xf numFmtId="0" fontId="7" fillId="0" borderId="78" xfId="0" applyFont="1" applyBorder="1"/>
    <xf numFmtId="0" fontId="6" fillId="0" borderId="24" xfId="0" applyFont="1" applyBorder="1" applyAlignment="1">
      <alignment horizontal="left" vertical="top" wrapText="1"/>
    </xf>
    <xf numFmtId="0" fontId="6" fillId="0" borderId="81" xfId="0" applyFont="1" applyBorder="1" applyAlignment="1">
      <alignment horizontal="left" vertical="top" wrapText="1"/>
    </xf>
    <xf numFmtId="0" fontId="7" fillId="0" borderId="81" xfId="0" applyFont="1" applyBorder="1" applyAlignment="1">
      <alignment horizontal="left" vertical="top" wrapText="1"/>
    </xf>
    <xf numFmtId="0" fontId="7" fillId="0" borderId="82" xfId="0" applyFont="1" applyBorder="1"/>
    <xf numFmtId="0" fontId="7" fillId="0" borderId="15" xfId="0" applyFont="1" applyBorder="1"/>
    <xf numFmtId="0" fontId="58" fillId="2" borderId="4" xfId="5" applyFont="1" applyFill="1" applyBorder="1" applyAlignment="1">
      <alignment horizontal="center" vertical="center"/>
    </xf>
    <xf numFmtId="0" fontId="65" fillId="2" borderId="4" xfId="5" applyFont="1" applyFill="1" applyBorder="1" applyAlignment="1">
      <alignment vertical="center"/>
    </xf>
    <xf numFmtId="0" fontId="72" fillId="0" borderId="16" xfId="5" applyFont="1" applyBorder="1" applyAlignment="1" applyProtection="1">
      <alignment vertical="center" wrapText="1"/>
      <protection locked="0"/>
    </xf>
    <xf numFmtId="0" fontId="50" fillId="36" borderId="16" xfId="5" applyFill="1" applyBorder="1" applyAlignment="1" applyProtection="1">
      <alignment vertical="center" wrapText="1"/>
      <protection locked="0"/>
    </xf>
    <xf numFmtId="0" fontId="50" fillId="41" borderId="16" xfId="5" applyNumberFormat="1" applyFill="1" applyBorder="1" applyAlignment="1" applyProtection="1">
      <alignment horizontal="left" vertical="center"/>
      <protection locked="0"/>
    </xf>
    <xf numFmtId="164" fontId="50" fillId="41" borderId="16" xfId="5" applyNumberFormat="1" applyFill="1" applyBorder="1" applyAlignment="1" applyProtection="1">
      <alignment horizontal="left" vertical="center"/>
      <protection locked="0"/>
    </xf>
    <xf numFmtId="0" fontId="50" fillId="41" borderId="16" xfId="5" applyFill="1" applyBorder="1" applyAlignment="1" applyProtection="1">
      <alignment horizontal="left" vertical="center"/>
      <protection locked="0"/>
    </xf>
    <xf numFmtId="0" fontId="5" fillId="42" borderId="4" xfId="0" applyFont="1" applyFill="1" applyBorder="1" applyAlignment="1">
      <alignment horizontal="center" vertical="center"/>
    </xf>
    <xf numFmtId="0" fontId="58" fillId="2" borderId="67" xfId="5" applyFont="1" applyFill="1" applyBorder="1" applyAlignment="1">
      <alignment horizontal="center" vertical="center"/>
    </xf>
    <xf numFmtId="0" fontId="70" fillId="2" borderId="6" xfId="0" applyFont="1" applyFill="1" applyBorder="1" applyAlignment="1">
      <alignment horizontal="center" vertical="center" textRotation="90" wrapText="1"/>
    </xf>
    <xf numFmtId="0" fontId="3" fillId="2" borderId="4" xfId="0" applyFont="1" applyFill="1" applyBorder="1" applyAlignment="1">
      <alignment horizontal="center" vertical="center" wrapText="1"/>
    </xf>
    <xf numFmtId="164" fontId="50" fillId="36" borderId="26" xfId="5" applyNumberFormat="1" applyFill="1" applyBorder="1" applyAlignment="1" applyProtection="1">
      <alignment vertical="center" wrapText="1"/>
      <protection locked="0"/>
    </xf>
    <xf numFmtId="0" fontId="63" fillId="40" borderId="26" xfId="5" applyFont="1" applyFill="1" applyBorder="1" applyAlignment="1" applyProtection="1">
      <alignment horizontal="center" vertical="center"/>
      <protection locked="0"/>
    </xf>
    <xf numFmtId="0" fontId="63" fillId="40" borderId="85" xfId="5" applyFont="1" applyFill="1" applyBorder="1" applyAlignment="1" applyProtection="1">
      <alignment horizontal="center" vertical="center"/>
      <protection locked="0"/>
    </xf>
    <xf numFmtId="0" fontId="69" fillId="40" borderId="86" xfId="0" applyFont="1" applyFill="1" applyBorder="1" applyAlignment="1">
      <alignment horizontal="left" vertical="top" wrapText="1"/>
    </xf>
    <xf numFmtId="0" fontId="50" fillId="41" borderId="26" xfId="5" applyNumberFormat="1" applyFill="1" applyBorder="1" applyAlignment="1" applyProtection="1">
      <alignment horizontal="left" vertical="center"/>
      <protection locked="0"/>
    </xf>
    <xf numFmtId="164" fontId="50" fillId="41" borderId="26" xfId="5" applyNumberFormat="1" applyFill="1" applyBorder="1" applyAlignment="1" applyProtection="1">
      <alignment horizontal="left" vertical="center"/>
      <protection locked="0"/>
    </xf>
    <xf numFmtId="0" fontId="69" fillId="40" borderId="87" xfId="0" applyFont="1" applyFill="1" applyBorder="1" applyAlignment="1">
      <alignment horizontal="left" vertical="top" wrapText="1"/>
    </xf>
    <xf numFmtId="0" fontId="69" fillId="40" borderId="88" xfId="0" applyFont="1" applyFill="1" applyBorder="1" applyAlignment="1">
      <alignment horizontal="left" vertical="top" wrapText="1"/>
    </xf>
    <xf numFmtId="0" fontId="63" fillId="40" borderId="20" xfId="5" applyFont="1" applyFill="1" applyBorder="1" applyAlignment="1" applyProtection="1">
      <alignment horizontal="center" vertical="center"/>
      <protection locked="0"/>
    </xf>
    <xf numFmtId="0" fontId="63" fillId="40" borderId="89" xfId="5" applyFont="1" applyFill="1" applyBorder="1" applyAlignment="1" applyProtection="1">
      <alignment horizontal="center" vertical="center"/>
      <protection locked="0"/>
    </xf>
    <xf numFmtId="0" fontId="69" fillId="40" borderId="90" xfId="0" applyFont="1" applyFill="1" applyBorder="1" applyAlignment="1">
      <alignment horizontal="left" vertical="top" wrapText="1"/>
    </xf>
    <xf numFmtId="0" fontId="50" fillId="41" borderId="20" xfId="5" applyFill="1" applyBorder="1" applyAlignment="1" applyProtection="1">
      <alignment horizontal="left" vertical="center"/>
      <protection locked="0"/>
    </xf>
    <xf numFmtId="0" fontId="69" fillId="40" borderId="91" xfId="0" applyFont="1" applyFill="1" applyBorder="1" applyAlignment="1">
      <alignment horizontal="left" vertical="top" wrapText="1"/>
    </xf>
    <xf numFmtId="0" fontId="50" fillId="41" borderId="54" xfId="5" applyFill="1" applyBorder="1" applyAlignment="1" applyProtection="1">
      <alignment horizontal="left" vertical="center"/>
      <protection locked="0"/>
    </xf>
    <xf numFmtId="164" fontId="50" fillId="41" borderId="20" xfId="5" applyNumberFormat="1" applyFill="1" applyBorder="1" applyAlignment="1" applyProtection="1">
      <alignment horizontal="left" vertical="center"/>
      <protection locked="0"/>
    </xf>
    <xf numFmtId="0" fontId="50" fillId="41" borderId="26" xfId="5" applyFill="1" applyBorder="1" applyAlignment="1" applyProtection="1">
      <alignment horizontal="left" vertical="center"/>
      <protection locked="0"/>
    </xf>
    <xf numFmtId="0" fontId="0" fillId="2" borderId="92" xfId="0" applyFill="1" applyBorder="1" applyAlignment="1">
      <alignment horizontal="center"/>
    </xf>
    <xf numFmtId="0" fontId="50" fillId="41" borderId="66" xfId="5" applyFill="1" applyBorder="1" applyAlignment="1">
      <alignment horizontal="left" vertical="center"/>
    </xf>
    <xf numFmtId="0" fontId="63" fillId="40" borderId="66" xfId="5" applyFont="1" applyFill="1" applyBorder="1" applyAlignment="1" applyProtection="1">
      <alignment horizontal="center" vertical="center"/>
      <protection locked="0"/>
    </xf>
    <xf numFmtId="0" fontId="63" fillId="40" borderId="93" xfId="5" applyFont="1" applyFill="1" applyBorder="1" applyAlignment="1" applyProtection="1">
      <alignment horizontal="center" vertical="center"/>
      <protection locked="0"/>
    </xf>
    <xf numFmtId="0" fontId="69" fillId="40" borderId="94" xfId="0" applyFont="1" applyFill="1" applyBorder="1" applyAlignment="1">
      <alignment horizontal="left" vertical="top" wrapText="1"/>
    </xf>
    <xf numFmtId="0" fontId="50" fillId="41" borderId="66" xfId="5" applyFill="1" applyBorder="1" applyAlignment="1" applyProtection="1">
      <alignment horizontal="left" vertical="center"/>
      <protection locked="0"/>
    </xf>
    <xf numFmtId="0" fontId="69" fillId="40" borderId="95" xfId="0" applyFont="1" applyFill="1" applyBorder="1" applyAlignment="1">
      <alignment horizontal="left" vertical="top" wrapText="1"/>
    </xf>
    <xf numFmtId="0" fontId="3" fillId="0" borderId="78" xfId="0" applyFont="1" applyBorder="1"/>
    <xf numFmtId="0" fontId="0" fillId="2" borderId="2" xfId="0" applyFill="1" applyBorder="1" applyAlignment="1">
      <alignment horizontal="center"/>
    </xf>
    <xf numFmtId="0" fontId="63" fillId="40" borderId="2" xfId="5" applyFont="1" applyFill="1" applyBorder="1" applyAlignment="1" applyProtection="1">
      <alignment horizontal="center" vertical="center"/>
      <protection locked="0"/>
    </xf>
    <xf numFmtId="0" fontId="63" fillId="40" borderId="96" xfId="5" applyFont="1" applyFill="1" applyBorder="1" applyAlignment="1" applyProtection="1">
      <alignment horizontal="center" vertical="center"/>
      <protection locked="0"/>
    </xf>
    <xf numFmtId="0" fontId="69" fillId="40" borderId="97" xfId="0" applyFont="1" applyFill="1" applyBorder="1" applyAlignment="1">
      <alignment horizontal="left" vertical="top" wrapText="1"/>
    </xf>
    <xf numFmtId="0" fontId="50" fillId="41" borderId="2" xfId="5" applyFill="1" applyBorder="1" applyAlignment="1" applyProtection="1">
      <alignment horizontal="left" vertical="center"/>
      <protection locked="0"/>
    </xf>
    <xf numFmtId="0" fontId="69" fillId="40" borderId="98" xfId="0" applyFont="1" applyFill="1" applyBorder="1" applyAlignment="1">
      <alignment horizontal="left" vertical="top" wrapText="1"/>
    </xf>
    <xf numFmtId="0" fontId="0" fillId="0" borderId="33" xfId="0" applyBorder="1" applyAlignment="1">
      <alignment wrapText="1"/>
    </xf>
    <xf numFmtId="0" fontId="3" fillId="2" borderId="8" xfId="0" applyFont="1" applyFill="1" applyBorder="1" applyAlignment="1">
      <alignment horizontal="center" vertical="center" wrapText="1"/>
    </xf>
    <xf numFmtId="0" fontId="50" fillId="41" borderId="66" xfId="5" applyFill="1" applyBorder="1" applyAlignment="1">
      <alignment horizontal="right" vertical="center"/>
    </xf>
    <xf numFmtId="0" fontId="1" fillId="0" borderId="0" xfId="0" applyFont="1"/>
    <xf numFmtId="0" fontId="73" fillId="42" borderId="67" xfId="0" applyFont="1" applyFill="1" applyBorder="1"/>
    <xf numFmtId="0" fontId="74" fillId="0" borderId="0" xfId="0" applyFont="1"/>
    <xf numFmtId="0" fontId="1" fillId="0" borderId="0" xfId="0" quotePrefix="1" applyFont="1"/>
    <xf numFmtId="0" fontId="10" fillId="11" borderId="49" xfId="0" applyFont="1" applyFill="1" applyBorder="1"/>
    <xf numFmtId="0" fontId="10" fillId="11" borderId="44" xfId="0" applyFont="1" applyFill="1" applyBorder="1"/>
    <xf numFmtId="0" fontId="10" fillId="11" borderId="45" xfId="0" applyFont="1" applyFill="1" applyBorder="1"/>
    <xf numFmtId="0" fontId="10" fillId="11" borderId="46" xfId="0" applyFont="1" applyFill="1" applyBorder="1"/>
    <xf numFmtId="0" fontId="10" fillId="12" borderId="49" xfId="0" applyFont="1" applyFill="1" applyBorder="1"/>
    <xf numFmtId="0" fontId="10" fillId="12" borderId="44" xfId="0" applyFont="1" applyFill="1" applyBorder="1"/>
    <xf numFmtId="0" fontId="10" fillId="12" borderId="45" xfId="0" applyFont="1" applyFill="1" applyBorder="1"/>
    <xf numFmtId="0" fontId="10" fillId="12" borderId="52" xfId="0" applyFont="1" applyFill="1" applyBorder="1"/>
    <xf numFmtId="0" fontId="10" fillId="11" borderId="48" xfId="0" applyFont="1" applyFill="1" applyBorder="1"/>
    <xf numFmtId="0" fontId="10" fillId="12" borderId="48" xfId="0" applyFont="1" applyFill="1" applyBorder="1"/>
    <xf numFmtId="0" fontId="10" fillId="12" borderId="11" xfId="0" applyFont="1" applyFill="1" applyBorder="1"/>
    <xf numFmtId="0" fontId="10" fillId="10" borderId="51" xfId="0" applyFont="1" applyFill="1" applyBorder="1"/>
    <xf numFmtId="0" fontId="10" fillId="10" borderId="13" xfId="0" applyFont="1" applyFill="1" applyBorder="1"/>
    <xf numFmtId="0" fontId="10" fillId="2" borderId="49" xfId="0" applyFont="1" applyFill="1" applyBorder="1"/>
    <xf numFmtId="0" fontId="10" fillId="2" borderId="44" xfId="0" applyFont="1" applyFill="1" applyBorder="1"/>
    <xf numFmtId="0" fontId="10" fillId="2" borderId="48" xfId="0" applyFont="1" applyFill="1" applyBorder="1"/>
    <xf numFmtId="0" fontId="12" fillId="0" borderId="0" xfId="0" applyFont="1"/>
    <xf numFmtId="0" fontId="12" fillId="0" borderId="0" xfId="0" applyFont="1" applyAlignment="1">
      <alignment horizontal="center" vertical="center"/>
    </xf>
    <xf numFmtId="0" fontId="12" fillId="0" borderId="0" xfId="0" applyFont="1" applyAlignment="1">
      <alignment horizontal="center"/>
    </xf>
    <xf numFmtId="0" fontId="12" fillId="11" borderId="34" xfId="0" applyFont="1" applyFill="1" applyBorder="1" applyAlignment="1">
      <alignment vertical="center"/>
    </xf>
    <xf numFmtId="0" fontId="12" fillId="11" borderId="34" xfId="0" applyFont="1" applyFill="1" applyBorder="1" applyAlignment="1">
      <alignment horizontal="center" vertical="center"/>
    </xf>
    <xf numFmtId="0" fontId="12" fillId="11" borderId="36" xfId="0" applyFont="1" applyFill="1" applyBorder="1" applyAlignment="1">
      <alignment vertical="center"/>
    </xf>
    <xf numFmtId="0" fontId="12" fillId="11" borderId="38" xfId="0" applyFont="1" applyFill="1" applyBorder="1" applyAlignment="1">
      <alignment vertical="center"/>
    </xf>
    <xf numFmtId="0" fontId="12" fillId="11" borderId="40" xfId="0" applyFont="1" applyFill="1" applyBorder="1" applyAlignment="1">
      <alignment vertical="center"/>
    </xf>
    <xf numFmtId="0" fontId="12" fillId="11" borderId="40" xfId="0" applyFont="1" applyFill="1" applyBorder="1" applyAlignment="1">
      <alignment horizontal="center" vertical="center"/>
    </xf>
    <xf numFmtId="0" fontId="12" fillId="12" borderId="34" xfId="0" applyFont="1" applyFill="1" applyBorder="1" applyAlignment="1">
      <alignment vertical="center"/>
    </xf>
    <xf numFmtId="0" fontId="12" fillId="12" borderId="34" xfId="0" applyFont="1" applyFill="1" applyBorder="1" applyAlignment="1">
      <alignment horizontal="center" vertical="center"/>
    </xf>
    <xf numFmtId="0" fontId="12" fillId="12" borderId="36" xfId="0" applyFont="1" applyFill="1" applyBorder="1" applyAlignment="1">
      <alignment vertical="center"/>
    </xf>
    <xf numFmtId="0" fontId="12" fillId="12" borderId="36" xfId="0" applyFont="1" applyFill="1" applyBorder="1" applyAlignment="1">
      <alignment horizontal="center" vertical="center"/>
    </xf>
    <xf numFmtId="0" fontId="12" fillId="12" borderId="38" xfId="0" applyFont="1" applyFill="1" applyBorder="1" applyAlignment="1">
      <alignment vertical="center"/>
    </xf>
    <xf numFmtId="0" fontId="12" fillId="12" borderId="38" xfId="0" applyFont="1" applyFill="1" applyBorder="1" applyAlignment="1">
      <alignment horizontal="center" vertical="center"/>
    </xf>
    <xf numFmtId="0" fontId="12" fillId="12" borderId="40" xfId="0" applyFont="1" applyFill="1" applyBorder="1" applyAlignment="1">
      <alignment vertical="center"/>
    </xf>
    <xf numFmtId="0" fontId="12" fillId="12" borderId="40" xfId="0" applyFont="1" applyFill="1" applyBorder="1" applyAlignment="1">
      <alignment horizontal="center" vertical="center"/>
    </xf>
    <xf numFmtId="0" fontId="12" fillId="12" borderId="40" xfId="0" applyFont="1" applyFill="1" applyBorder="1"/>
    <xf numFmtId="0" fontId="12" fillId="12" borderId="0" xfId="0" applyFont="1" applyFill="1" applyAlignment="1">
      <alignment vertical="center"/>
    </xf>
    <xf numFmtId="0" fontId="12" fillId="12" borderId="0" xfId="0" applyFont="1" applyFill="1" applyAlignment="1">
      <alignment horizontal="center" vertical="center"/>
    </xf>
    <xf numFmtId="0" fontId="12" fillId="12" borderId="42" xfId="0" applyFont="1" applyFill="1" applyBorder="1" applyAlignment="1">
      <alignment vertical="center"/>
    </xf>
    <xf numFmtId="0" fontId="12" fillId="12" borderId="42" xfId="0" applyFont="1" applyFill="1" applyBorder="1" applyAlignment="1">
      <alignment horizontal="center" vertical="center"/>
    </xf>
    <xf numFmtId="0" fontId="12" fillId="10" borderId="23" xfId="0" applyFont="1" applyFill="1" applyBorder="1" applyAlignment="1">
      <alignment vertical="center"/>
    </xf>
    <xf numFmtId="0" fontId="12" fillId="10" borderId="23" xfId="0" applyFont="1" applyFill="1" applyBorder="1" applyAlignment="1">
      <alignment horizontal="center" vertical="center"/>
    </xf>
    <xf numFmtId="0" fontId="12" fillId="10" borderId="30" xfId="0" applyFont="1" applyFill="1" applyBorder="1" applyAlignment="1">
      <alignment vertical="center"/>
    </xf>
    <xf numFmtId="0" fontId="12" fillId="10" borderId="30" xfId="0" applyFont="1" applyFill="1" applyBorder="1" applyAlignment="1">
      <alignment horizontal="center" vertical="center"/>
    </xf>
    <xf numFmtId="0" fontId="12" fillId="13" borderId="34" xfId="0" applyFont="1" applyFill="1" applyBorder="1" applyAlignment="1">
      <alignment vertical="center"/>
    </xf>
    <xf numFmtId="0" fontId="12" fillId="13" borderId="34" xfId="0" applyFont="1" applyFill="1" applyBorder="1" applyAlignment="1">
      <alignment horizontal="center" vertical="center"/>
    </xf>
    <xf numFmtId="0" fontId="12" fillId="13" borderId="36" xfId="0" applyFont="1" applyFill="1" applyBorder="1" applyAlignment="1">
      <alignment vertical="center"/>
    </xf>
    <xf numFmtId="0" fontId="12" fillId="13" borderId="36" xfId="0" applyFont="1" applyFill="1" applyBorder="1" applyAlignment="1">
      <alignment horizontal="center" vertical="center"/>
    </xf>
    <xf numFmtId="0" fontId="12" fillId="13" borderId="42" xfId="0" applyFont="1" applyFill="1" applyBorder="1" applyAlignment="1">
      <alignment vertical="center"/>
    </xf>
    <xf numFmtId="0" fontId="12" fillId="13" borderId="42" xfId="0" applyFont="1" applyFill="1" applyBorder="1" applyAlignment="1">
      <alignment horizontal="center" vertical="center"/>
    </xf>
    <xf numFmtId="0" fontId="12" fillId="2" borderId="14" xfId="0" applyFont="1" applyFill="1" applyBorder="1" applyAlignment="1">
      <alignment vertical="center"/>
    </xf>
    <xf numFmtId="0" fontId="0" fillId="13" borderId="14" xfId="0" applyFill="1" applyBorder="1" applyAlignment="1"/>
    <xf numFmtId="0" fontId="1" fillId="0" borderId="13" xfId="0" applyFont="1" applyBorder="1"/>
    <xf numFmtId="0" fontId="1" fillId="0" borderId="82" xfId="0" applyFont="1" applyBorder="1"/>
    <xf numFmtId="0" fontId="39" fillId="30" borderId="18" xfId="1" applyFont="1" applyFill="1" applyBorder="1" applyAlignment="1" applyProtection="1">
      <alignment horizontal="left" vertical="center"/>
      <protection locked="0"/>
    </xf>
    <xf numFmtId="0" fontId="39" fillId="30" borderId="17" xfId="1" applyFont="1" applyFill="1" applyBorder="1" applyAlignment="1" applyProtection="1">
      <alignment horizontal="left" vertical="center"/>
      <protection locked="0"/>
    </xf>
    <xf numFmtId="0" fontId="39" fillId="30" borderId="21" xfId="1" applyFont="1" applyFill="1" applyBorder="1" applyAlignment="1" applyProtection="1">
      <alignment horizontal="left" vertical="center"/>
      <protection locked="0"/>
    </xf>
    <xf numFmtId="0" fontId="39" fillId="30" borderId="19" xfId="1" applyFont="1" applyFill="1" applyBorder="1" applyAlignment="1" applyProtection="1">
      <alignment horizontal="left" vertical="center"/>
      <protection locked="0"/>
    </xf>
    <xf numFmtId="0" fontId="56" fillId="30" borderId="99" xfId="1" applyFont="1" applyFill="1" applyBorder="1" applyAlignment="1" applyProtection="1">
      <alignment horizontal="left" vertical="center"/>
      <protection locked="0"/>
    </xf>
    <xf numFmtId="0" fontId="16" fillId="24" borderId="12" xfId="1" applyFont="1" applyFill="1" applyBorder="1" applyAlignment="1">
      <alignment horizontal="left"/>
    </xf>
    <xf numFmtId="0" fontId="72" fillId="0" borderId="20" xfId="5" applyFont="1" applyBorder="1" applyAlignment="1" applyProtection="1">
      <alignment vertical="center" wrapText="1"/>
      <protection locked="0"/>
    </xf>
    <xf numFmtId="0" fontId="72" fillId="0" borderId="26" xfId="5" applyFont="1" applyBorder="1" applyAlignment="1" applyProtection="1">
      <alignment vertical="center" wrapText="1"/>
      <protection locked="0"/>
    </xf>
    <xf numFmtId="0" fontId="72" fillId="0" borderId="2" xfId="5" applyFont="1" applyBorder="1" applyAlignment="1" applyProtection="1">
      <alignment vertical="center" wrapText="1"/>
      <protection locked="0"/>
    </xf>
    <xf numFmtId="0" fontId="72" fillId="0" borderId="54" xfId="5" applyFont="1" applyBorder="1" applyAlignment="1" applyProtection="1">
      <alignment vertical="center" wrapText="1"/>
      <protection locked="0"/>
    </xf>
    <xf numFmtId="0" fontId="50" fillId="41" borderId="20" xfId="5" applyNumberFormat="1" applyFill="1" applyBorder="1" applyAlignment="1" applyProtection="1">
      <alignment horizontal="left" vertical="center"/>
      <protection locked="0"/>
    </xf>
    <xf numFmtId="164" fontId="50" fillId="41" borderId="2" xfId="5" applyNumberFormat="1" applyFill="1" applyBorder="1" applyAlignment="1" applyProtection="1">
      <alignment horizontal="left" vertical="center"/>
      <protection locked="0"/>
    </xf>
    <xf numFmtId="0" fontId="51" fillId="14" borderId="0" xfId="1" applyFont="1" applyFill="1" applyAlignment="1">
      <alignment vertical="center"/>
    </xf>
    <xf numFmtId="0" fontId="78" fillId="0" borderId="0" xfId="0" applyFont="1" applyAlignment="1">
      <alignment vertical="center"/>
    </xf>
    <xf numFmtId="0" fontId="0" fillId="0" borderId="0" xfId="0" quotePrefix="1" applyAlignment="1">
      <alignment wrapText="1"/>
    </xf>
    <xf numFmtId="0" fontId="79" fillId="30" borderId="16" xfId="1" applyFont="1" applyFill="1" applyBorder="1" applyAlignment="1" applyProtection="1">
      <alignment horizontal="left" vertical="center" wrapText="1"/>
      <protection locked="0"/>
    </xf>
    <xf numFmtId="0" fontId="80" fillId="30" borderId="18" xfId="1" applyFont="1" applyFill="1" applyBorder="1" applyAlignment="1" applyProtection="1">
      <alignment horizontal="left" vertical="center"/>
      <protection locked="0"/>
    </xf>
    <xf numFmtId="0" fontId="80" fillId="30" borderId="21" xfId="1" applyFont="1" applyFill="1" applyBorder="1" applyAlignment="1" applyProtection="1">
      <alignment horizontal="left" vertical="center"/>
      <protection locked="0"/>
    </xf>
    <xf numFmtId="0" fontId="81" fillId="0" borderId="18" xfId="1" applyFont="1" applyBorder="1" applyAlignment="1" applyProtection="1">
      <alignment horizontal="left" vertical="center"/>
      <protection locked="0"/>
    </xf>
    <xf numFmtId="0" fontId="81" fillId="30" borderId="18" xfId="1" applyFont="1" applyFill="1" applyBorder="1" applyAlignment="1" applyProtection="1">
      <alignment horizontal="left" vertical="center"/>
      <protection locked="0"/>
    </xf>
    <xf numFmtId="0" fontId="36" fillId="0" borderId="0" xfId="1" applyFont="1" applyProtection="1"/>
    <xf numFmtId="0" fontId="36" fillId="0" borderId="0" xfId="1" applyFont="1" applyAlignment="1" applyProtection="1">
      <alignment vertical="center"/>
    </xf>
    <xf numFmtId="0" fontId="40" fillId="0" borderId="0" xfId="1" applyFont="1" applyProtection="1"/>
    <xf numFmtId="0" fontId="36" fillId="15" borderId="8" xfId="1" applyFont="1" applyFill="1" applyBorder="1" applyProtection="1"/>
    <xf numFmtId="0" fontId="24" fillId="15" borderId="9" xfId="1" applyFont="1" applyFill="1" applyBorder="1" applyAlignment="1" applyProtection="1">
      <alignment horizontal="center" wrapText="1" shrinkToFit="1"/>
    </xf>
    <xf numFmtId="0" fontId="53" fillId="15" borderId="9" xfId="1" applyFont="1" applyFill="1" applyBorder="1" applyAlignment="1" applyProtection="1">
      <alignment vertical="center" wrapText="1" shrinkToFit="1"/>
    </xf>
    <xf numFmtId="0" fontId="53" fillId="15" borderId="9" xfId="1" applyFont="1" applyFill="1" applyBorder="1" applyAlignment="1" applyProtection="1">
      <alignment horizontal="center" vertical="center" wrapText="1" shrinkToFit="1"/>
    </xf>
    <xf numFmtId="0" fontId="53" fillId="15" borderId="10" xfId="1" applyFont="1" applyFill="1" applyBorder="1" applyAlignment="1" applyProtection="1">
      <alignment vertical="center" wrapText="1" shrinkToFit="1"/>
    </xf>
    <xf numFmtId="0" fontId="40" fillId="0" borderId="0" xfId="1" applyFont="1" applyAlignment="1" applyProtection="1">
      <alignment wrapText="1"/>
    </xf>
    <xf numFmtId="0" fontId="36" fillId="15" borderId="11" xfId="1" applyFont="1" applyFill="1" applyBorder="1" applyProtection="1"/>
    <xf numFmtId="0" fontId="24" fillId="15" borderId="0" xfId="1" applyFont="1" applyFill="1" applyAlignment="1" applyProtection="1">
      <alignment vertical="center" wrapText="1" shrinkToFit="1"/>
    </xf>
    <xf numFmtId="0" fontId="49" fillId="15" borderId="0" xfId="1" applyFont="1" applyFill="1" applyAlignment="1" applyProtection="1">
      <alignment horizontal="right" vertical="center" wrapText="1" shrinkToFit="1"/>
    </xf>
    <xf numFmtId="0" fontId="53" fillId="15" borderId="0" xfId="1" applyFont="1" applyFill="1" applyAlignment="1" applyProtection="1">
      <alignment vertical="center" wrapText="1" shrinkToFit="1"/>
    </xf>
    <xf numFmtId="0" fontId="53" fillId="15" borderId="0" xfId="1" applyFont="1" applyFill="1" applyAlignment="1" applyProtection="1">
      <alignment horizontal="center" vertical="center" wrapText="1" shrinkToFit="1"/>
    </xf>
    <xf numFmtId="0" fontId="53" fillId="15" borderId="12" xfId="1" applyFont="1" applyFill="1" applyBorder="1" applyAlignment="1" applyProtection="1">
      <alignment vertical="center" wrapText="1" shrinkToFit="1"/>
    </xf>
    <xf numFmtId="0" fontId="33" fillId="15" borderId="0" xfId="1" applyFont="1" applyFill="1" applyAlignment="1" applyProtection="1">
      <alignment horizontal="center" vertical="center" wrapText="1" shrinkToFit="1"/>
    </xf>
    <xf numFmtId="0" fontId="22" fillId="15" borderId="0" xfId="1" applyFont="1" applyFill="1" applyAlignment="1" applyProtection="1">
      <alignment horizontal="center" vertical="center" wrapText="1" shrinkToFit="1"/>
    </xf>
    <xf numFmtId="0" fontId="44" fillId="15" borderId="0" xfId="1" applyFont="1" applyFill="1" applyAlignment="1" applyProtection="1">
      <alignment horizontal="center" vertical="center" wrapText="1" shrinkToFit="1"/>
    </xf>
    <xf numFmtId="0" fontId="54" fillId="15" borderId="67" xfId="1" applyFont="1" applyFill="1" applyBorder="1" applyAlignment="1" applyProtection="1">
      <alignment horizontal="center"/>
    </xf>
    <xf numFmtId="0" fontId="51" fillId="15" borderId="65" xfId="1" applyFont="1" applyFill="1" applyBorder="1" applyAlignment="1" applyProtection="1">
      <alignment horizontal="center" vertical="center" wrapText="1"/>
    </xf>
    <xf numFmtId="0" fontId="51" fillId="15" borderId="27" xfId="1" applyFont="1" applyFill="1" applyBorder="1" applyAlignment="1" applyProtection="1">
      <alignment horizontal="center" vertical="center" wrapText="1"/>
    </xf>
    <xf numFmtId="0" fontId="55" fillId="15" borderId="12" xfId="1" applyFont="1" applyFill="1" applyBorder="1" applyAlignment="1" applyProtection="1">
      <alignment horizontal="center" wrapText="1"/>
    </xf>
    <xf numFmtId="0" fontId="51" fillId="15" borderId="26" xfId="1" applyFont="1" applyFill="1" applyBorder="1" applyAlignment="1" applyProtection="1">
      <alignment horizontal="center" vertical="center" wrapText="1"/>
    </xf>
    <xf numFmtId="0" fontId="26" fillId="15" borderId="11" xfId="1" applyFont="1" applyFill="1" applyBorder="1" applyAlignment="1" applyProtection="1">
      <alignment horizontal="center"/>
    </xf>
    <xf numFmtId="0" fontId="56" fillId="43" borderId="17" xfId="1" applyFont="1" applyFill="1" applyBorder="1" applyAlignment="1" applyProtection="1">
      <alignment horizontal="left" vertical="center"/>
    </xf>
    <xf numFmtId="0" fontId="32" fillId="15" borderId="12" xfId="1" applyFont="1" applyFill="1" applyBorder="1" applyProtection="1"/>
    <xf numFmtId="0" fontId="56" fillId="15" borderId="17" xfId="1" applyFont="1" applyFill="1" applyBorder="1" applyAlignment="1" applyProtection="1">
      <alignment horizontal="left" vertical="center"/>
    </xf>
    <xf numFmtId="0" fontId="51" fillId="15" borderId="11" xfId="1" applyFont="1" applyFill="1" applyBorder="1" applyAlignment="1" applyProtection="1">
      <alignment horizontal="left" vertical="center"/>
    </xf>
    <xf numFmtId="0" fontId="33" fillId="15" borderId="56" xfId="1" applyFont="1" applyFill="1" applyBorder="1" applyAlignment="1" applyProtection="1">
      <alignment vertical="center" wrapText="1" shrinkToFit="1"/>
    </xf>
    <xf numFmtId="0" fontId="36" fillId="15" borderId="13" xfId="1" applyFont="1" applyFill="1" applyBorder="1" applyProtection="1"/>
    <xf numFmtId="0" fontId="39" fillId="15" borderId="14" xfId="1" applyFont="1" applyFill="1" applyBorder="1" applyAlignment="1" applyProtection="1">
      <alignment vertical="center"/>
    </xf>
    <xf numFmtId="0" fontId="53" fillId="15" borderId="14" xfId="1" applyFont="1" applyFill="1" applyBorder="1" applyAlignment="1" applyProtection="1">
      <alignment vertical="center" wrapText="1" shrinkToFit="1"/>
    </xf>
    <xf numFmtId="0" fontId="53" fillId="15" borderId="31" xfId="1" applyFont="1" applyFill="1" applyBorder="1" applyAlignment="1" applyProtection="1">
      <alignment vertical="center" wrapText="1" shrinkToFit="1"/>
    </xf>
    <xf numFmtId="0" fontId="51" fillId="15" borderId="25" xfId="1" applyFont="1" applyFill="1" applyBorder="1" applyAlignment="1" applyProtection="1">
      <alignment horizontal="center" vertical="center" wrapText="1"/>
    </xf>
    <xf numFmtId="0" fontId="44" fillId="15" borderId="0" xfId="1" applyFont="1" applyFill="1" applyAlignment="1" applyProtection="1">
      <alignment vertical="center" wrapText="1" shrinkToFit="1"/>
    </xf>
    <xf numFmtId="0" fontId="56" fillId="15" borderId="17" xfId="1" applyFont="1" applyFill="1" applyBorder="1" applyAlignment="1" applyProtection="1">
      <alignment horizontal="left" vertical="center" wrapText="1"/>
    </xf>
    <xf numFmtId="0" fontId="56" fillId="15" borderId="19" xfId="1" applyFont="1" applyFill="1" applyBorder="1" applyAlignment="1" applyProtection="1">
      <alignment horizontal="left" vertical="center"/>
    </xf>
    <xf numFmtId="0" fontId="36" fillId="15" borderId="10" xfId="1" applyFont="1" applyFill="1" applyBorder="1" applyProtection="1"/>
    <xf numFmtId="0" fontId="36" fillId="15" borderId="12" xfId="1" applyFont="1" applyFill="1" applyBorder="1" applyProtection="1"/>
    <xf numFmtId="1" fontId="36" fillId="0" borderId="0" xfId="1" applyNumberFormat="1" applyFont="1" applyProtection="1"/>
    <xf numFmtId="1" fontId="36" fillId="15" borderId="11" xfId="1" applyNumberFormat="1" applyFont="1" applyFill="1" applyBorder="1" applyProtection="1"/>
    <xf numFmtId="0" fontId="57" fillId="15" borderId="16" xfId="1" applyFont="1" applyFill="1" applyBorder="1" applyAlignment="1" applyProtection="1">
      <alignment horizontal="left" vertical="center" wrapText="1"/>
    </xf>
    <xf numFmtId="0" fontId="51" fillId="15" borderId="16" xfId="1" applyFont="1" applyFill="1" applyBorder="1" applyAlignment="1" applyProtection="1">
      <alignment horizontal="left" vertical="center" wrapText="1"/>
    </xf>
    <xf numFmtId="0" fontId="51" fillId="15" borderId="16" xfId="1" applyFont="1" applyFill="1" applyBorder="1" applyAlignment="1" applyProtection="1">
      <alignment horizontal="left" vertical="top" wrapText="1"/>
    </xf>
    <xf numFmtId="0" fontId="51" fillId="15" borderId="16" xfId="1" applyFont="1" applyFill="1" applyBorder="1" applyAlignment="1" applyProtection="1">
      <alignment horizontal="left" vertical="top" wrapText="1" indent="2"/>
    </xf>
    <xf numFmtId="0" fontId="75" fillId="0" borderId="0" xfId="0" applyFont="1" applyAlignment="1" applyProtection="1">
      <alignment wrapText="1"/>
    </xf>
    <xf numFmtId="0" fontId="36" fillId="15" borderId="14" xfId="1" applyFont="1" applyFill="1" applyBorder="1" applyAlignment="1" applyProtection="1">
      <alignment vertical="center"/>
    </xf>
    <xf numFmtId="0" fontId="36" fillId="15" borderId="14" xfId="1" applyFont="1" applyFill="1" applyBorder="1" applyProtection="1"/>
    <xf numFmtId="0" fontId="36" fillId="15" borderId="31" xfId="1" applyFont="1" applyFill="1" applyBorder="1" applyProtection="1"/>
    <xf numFmtId="0" fontId="1" fillId="17" borderId="16" xfId="0" applyFont="1" applyFill="1" applyBorder="1" applyAlignment="1" applyProtection="1">
      <alignment horizontal="left" vertical="top" wrapText="1"/>
      <protection locked="0"/>
    </xf>
    <xf numFmtId="0" fontId="36" fillId="0" borderId="0" xfId="1" applyFont="1" applyAlignment="1" applyProtection="1">
      <alignment vertical="center"/>
      <protection locked="0"/>
    </xf>
    <xf numFmtId="0" fontId="32" fillId="0" borderId="0" xfId="1" applyFont="1" applyAlignment="1" applyProtection="1">
      <alignment vertical="top"/>
    </xf>
    <xf numFmtId="0" fontId="32" fillId="0" borderId="0" xfId="1" applyFont="1" applyProtection="1"/>
    <xf numFmtId="0" fontId="23" fillId="15" borderId="8" xfId="1" applyFont="1" applyFill="1" applyBorder="1" applyAlignment="1" applyProtection="1">
      <alignment horizontal="right" wrapText="1"/>
    </xf>
    <xf numFmtId="0" fontId="23" fillId="15" borderId="9" xfId="1" applyFont="1" applyFill="1" applyBorder="1" applyAlignment="1" applyProtection="1">
      <alignment horizontal="right" wrapText="1"/>
    </xf>
    <xf numFmtId="0" fontId="32" fillId="15" borderId="9" xfId="1" applyFont="1" applyFill="1" applyBorder="1" applyProtection="1"/>
    <xf numFmtId="0" fontId="32" fillId="15" borderId="10" xfId="1" applyFont="1" applyFill="1" applyBorder="1" applyProtection="1"/>
    <xf numFmtId="0" fontId="33" fillId="15" borderId="11" xfId="1" applyFont="1" applyFill="1" applyBorder="1" applyAlignment="1" applyProtection="1">
      <alignment horizontal="center" vertical="center" wrapText="1"/>
    </xf>
    <xf numFmtId="0" fontId="33" fillId="15" borderId="0" xfId="1" applyFont="1" applyFill="1" applyAlignment="1" applyProtection="1">
      <alignment horizontal="center" vertical="center" wrapText="1"/>
    </xf>
    <xf numFmtId="0" fontId="32" fillId="15" borderId="0" xfId="1" applyFont="1" applyFill="1" applyAlignment="1" applyProtection="1">
      <alignment vertical="top"/>
    </xf>
    <xf numFmtId="0" fontId="23" fillId="15" borderId="0" xfId="1" applyFont="1" applyFill="1" applyAlignment="1" applyProtection="1">
      <alignment horizontal="right" vertical="top"/>
    </xf>
    <xf numFmtId="0" fontId="32" fillId="15" borderId="12" xfId="1" applyFont="1" applyFill="1" applyBorder="1" applyAlignment="1" applyProtection="1">
      <alignment vertical="top"/>
    </xf>
    <xf numFmtId="0" fontId="26" fillId="15" borderId="11" xfId="1" applyFont="1" applyFill="1" applyBorder="1" applyAlignment="1" applyProtection="1">
      <alignment horizontal="center" vertical="center"/>
    </xf>
    <xf numFmtId="0" fontId="22" fillId="15" borderId="14" xfId="1" applyFont="1" applyFill="1" applyBorder="1" applyAlignment="1" applyProtection="1">
      <alignment horizontal="center" vertical="center"/>
    </xf>
    <xf numFmtId="0" fontId="34" fillId="14" borderId="11" xfId="1" applyFont="1" applyFill="1" applyBorder="1" applyAlignment="1" applyProtection="1">
      <alignment horizontal="center" vertical="center"/>
    </xf>
    <xf numFmtId="0" fontId="32" fillId="14" borderId="12" xfId="1" applyFont="1" applyFill="1" applyBorder="1" applyAlignment="1" applyProtection="1">
      <alignment vertical="top"/>
    </xf>
    <xf numFmtId="0" fontId="45" fillId="15" borderId="11" xfId="1" applyFont="1" applyFill="1" applyBorder="1" applyAlignment="1" applyProtection="1">
      <alignment horizontal="center" vertical="center"/>
    </xf>
    <xf numFmtId="0" fontId="46" fillId="15" borderId="0" xfId="1" applyFont="1" applyFill="1" applyAlignment="1" applyProtection="1">
      <alignment horizontal="center" vertical="center"/>
    </xf>
    <xf numFmtId="0" fontId="32" fillId="30" borderId="0" xfId="1" applyFont="1" applyFill="1" applyProtection="1"/>
    <xf numFmtId="0" fontId="26" fillId="15" borderId="0" xfId="1" applyFont="1" applyFill="1" applyAlignment="1" applyProtection="1">
      <alignment horizontal="center" vertical="top" wrapText="1"/>
    </xf>
    <xf numFmtId="0" fontId="26" fillId="15" borderId="0" xfId="1" applyFont="1" applyFill="1" applyAlignment="1" applyProtection="1">
      <alignment horizontal="left" wrapText="1"/>
    </xf>
    <xf numFmtId="0" fontId="47" fillId="30" borderId="0" xfId="1" applyFont="1" applyFill="1" applyProtection="1"/>
    <xf numFmtId="0" fontId="40" fillId="15" borderId="11" xfId="1" applyFont="1" applyFill="1" applyBorder="1" applyProtection="1"/>
    <xf numFmtId="0" fontId="36" fillId="15" borderId="0" xfId="1" applyFont="1" applyFill="1" applyAlignment="1" applyProtection="1">
      <alignment horizontal="left" vertical="center"/>
    </xf>
    <xf numFmtId="0" fontId="44" fillId="15" borderId="0" xfId="1" applyFont="1" applyFill="1" applyAlignment="1" applyProtection="1">
      <alignment horizontal="center" wrapText="1"/>
    </xf>
    <xf numFmtId="0" fontId="26" fillId="15" borderId="0" xfId="1" applyFont="1" applyFill="1" applyAlignment="1" applyProtection="1">
      <alignment horizontal="center" wrapText="1"/>
    </xf>
    <xf numFmtId="0" fontId="21" fillId="15" borderId="0" xfId="1" applyFill="1" applyAlignment="1" applyProtection="1">
      <alignment horizontal="left" wrapText="1"/>
    </xf>
    <xf numFmtId="0" fontId="26" fillId="15" borderId="0" xfId="1" applyFont="1" applyFill="1" applyAlignment="1" applyProtection="1">
      <alignment vertical="center"/>
    </xf>
    <xf numFmtId="15" fontId="26" fillId="15" borderId="0" xfId="1" applyNumberFormat="1" applyFont="1" applyFill="1" applyAlignment="1" applyProtection="1">
      <alignment vertical="center"/>
    </xf>
    <xf numFmtId="0" fontId="26" fillId="15" borderId="0" xfId="1" applyFont="1" applyFill="1" applyProtection="1"/>
    <xf numFmtId="0" fontId="32" fillId="30" borderId="0" xfId="1" applyFont="1" applyFill="1" applyAlignment="1" applyProtection="1">
      <alignment vertical="top"/>
    </xf>
    <xf numFmtId="0" fontId="36" fillId="15" borderId="11" xfId="1" applyFont="1" applyFill="1" applyBorder="1" applyAlignment="1" applyProtection="1">
      <alignment vertical="top"/>
    </xf>
    <xf numFmtId="0" fontId="36" fillId="15" borderId="12" xfId="1" applyFont="1" applyFill="1" applyBorder="1" applyAlignment="1" applyProtection="1">
      <alignment vertical="top"/>
    </xf>
    <xf numFmtId="0" fontId="36" fillId="15" borderId="0" xfId="1" applyFont="1" applyFill="1" applyAlignment="1" applyProtection="1">
      <alignment horizontal="left" wrapText="1"/>
    </xf>
    <xf numFmtId="0" fontId="36" fillId="15" borderId="0" xfId="1" applyFont="1" applyFill="1" applyAlignment="1" applyProtection="1">
      <alignment vertical="top" wrapText="1"/>
    </xf>
    <xf numFmtId="0" fontId="36" fillId="15" borderId="0" xfId="1" applyFont="1" applyFill="1" applyAlignment="1" applyProtection="1">
      <alignment horizontal="left" vertical="center" wrapText="1"/>
    </xf>
    <xf numFmtId="0" fontId="36" fillId="15" borderId="0" xfId="1" applyFont="1" applyFill="1" applyAlignment="1" applyProtection="1">
      <alignment horizontal="left" vertical="top" wrapText="1"/>
    </xf>
    <xf numFmtId="0" fontId="21" fillId="0" borderId="0" xfId="1" applyProtection="1"/>
    <xf numFmtId="0" fontId="21" fillId="15" borderId="13" xfId="1" applyFill="1" applyBorder="1" applyProtection="1"/>
    <xf numFmtId="0" fontId="21" fillId="15" borderId="14" xfId="1" applyFill="1" applyBorder="1" applyProtection="1"/>
    <xf numFmtId="0" fontId="21" fillId="15" borderId="31" xfId="1" applyFill="1" applyBorder="1" applyProtection="1"/>
    <xf numFmtId="0" fontId="36" fillId="14" borderId="8" xfId="1" applyFont="1" applyFill="1" applyBorder="1" applyProtection="1"/>
    <xf numFmtId="0" fontId="36" fillId="14" borderId="10" xfId="1" applyFont="1" applyFill="1" applyBorder="1" applyProtection="1"/>
    <xf numFmtId="0" fontId="36" fillId="14" borderId="11" xfId="1" applyFont="1" applyFill="1" applyBorder="1" applyProtection="1"/>
    <xf numFmtId="0" fontId="24" fillId="14" borderId="0" xfId="1" applyFont="1" applyFill="1" applyAlignment="1" applyProtection="1">
      <alignment vertical="center" wrapText="1" shrinkToFit="1"/>
    </xf>
    <xf numFmtId="0" fontId="49" fillId="14" borderId="0" xfId="1" applyFont="1" applyFill="1" applyAlignment="1" applyProtection="1">
      <alignment horizontal="right" vertical="center" wrapText="1" shrinkToFit="1"/>
    </xf>
    <xf numFmtId="0" fontId="36" fillId="14" borderId="12" xfId="1" applyFont="1" applyFill="1" applyBorder="1" applyProtection="1"/>
    <xf numFmtId="0" fontId="22" fillId="14" borderId="0" xfId="1" applyFont="1" applyFill="1" applyAlignment="1" applyProtection="1">
      <alignment horizontal="center" vertical="center" wrapText="1" shrinkToFit="1"/>
    </xf>
    <xf numFmtId="1" fontId="36" fillId="14" borderId="11" xfId="1" applyNumberFormat="1" applyFont="1" applyFill="1" applyBorder="1" applyProtection="1"/>
    <xf numFmtId="0" fontId="26" fillId="14" borderId="16" xfId="1" applyFont="1" applyFill="1" applyBorder="1" applyAlignment="1" applyProtection="1">
      <alignment horizontal="center" vertical="center"/>
    </xf>
    <xf numFmtId="1" fontId="26" fillId="14" borderId="16" xfId="1" applyNumberFormat="1" applyFont="1" applyFill="1" applyBorder="1" applyAlignment="1" applyProtection="1">
      <alignment horizontal="center" vertical="center"/>
    </xf>
    <xf numFmtId="0" fontId="36" fillId="14" borderId="13" xfId="1" applyFont="1" applyFill="1" applyBorder="1" applyProtection="1"/>
    <xf numFmtId="0" fontId="36" fillId="14" borderId="14" xfId="1" applyFont="1" applyFill="1" applyBorder="1" applyAlignment="1" applyProtection="1">
      <alignment vertical="center"/>
    </xf>
    <xf numFmtId="0" fontId="36" fillId="14" borderId="14" xfId="1" applyFont="1" applyFill="1" applyBorder="1" applyProtection="1"/>
    <xf numFmtId="0" fontId="36" fillId="14" borderId="31" xfId="1" applyFont="1" applyFill="1" applyBorder="1" applyProtection="1"/>
    <xf numFmtId="164" fontId="50" fillId="41" borderId="26" xfId="5" applyNumberFormat="1" applyFill="1" applyBorder="1" applyAlignment="1" applyProtection="1">
      <alignment horizontal="left" vertical="center"/>
    </xf>
    <xf numFmtId="164" fontId="50" fillId="41" borderId="16" xfId="5" applyNumberFormat="1" applyFill="1" applyBorder="1" applyAlignment="1" applyProtection="1">
      <alignment horizontal="left" vertical="center"/>
    </xf>
    <xf numFmtId="0" fontId="50" fillId="41" borderId="16" xfId="5" applyFill="1" applyBorder="1" applyAlignment="1" applyProtection="1">
      <alignment horizontal="left" vertical="center"/>
    </xf>
    <xf numFmtId="0" fontId="50" fillId="41" borderId="20" xfId="5" applyFill="1" applyBorder="1" applyAlignment="1" applyProtection="1">
      <alignment horizontal="left" vertical="center"/>
    </xf>
    <xf numFmtId="164" fontId="50" fillId="41" borderId="20" xfId="5" applyNumberFormat="1" applyFill="1" applyBorder="1" applyAlignment="1" applyProtection="1">
      <alignment horizontal="left" vertical="center"/>
    </xf>
    <xf numFmtId="0" fontId="50" fillId="41" borderId="26" xfId="5" applyFill="1" applyBorder="1" applyAlignment="1" applyProtection="1">
      <alignment horizontal="left" vertical="center"/>
    </xf>
    <xf numFmtId="0" fontId="50" fillId="41" borderId="66" xfId="5" applyFill="1" applyBorder="1" applyAlignment="1" applyProtection="1">
      <alignment horizontal="left" vertical="center"/>
    </xf>
    <xf numFmtId="0" fontId="50" fillId="41" borderId="2" xfId="5" applyFill="1" applyBorder="1" applyAlignment="1" applyProtection="1">
      <alignment horizontal="left" vertical="center"/>
    </xf>
    <xf numFmtId="0" fontId="50" fillId="41" borderId="54" xfId="5" applyFill="1" applyBorder="1" applyAlignment="1" applyProtection="1">
      <alignment horizontal="left" vertical="center"/>
    </xf>
    <xf numFmtId="164" fontId="50" fillId="36" borderId="26" xfId="5" applyNumberFormat="1" applyFill="1" applyBorder="1" applyAlignment="1" applyProtection="1">
      <alignment vertical="center" wrapText="1"/>
    </xf>
    <xf numFmtId="0" fontId="50" fillId="36" borderId="16" xfId="5" applyFill="1" applyBorder="1" applyAlignment="1" applyProtection="1">
      <alignment vertical="center" wrapText="1"/>
    </xf>
    <xf numFmtId="0" fontId="50" fillId="36" borderId="26" xfId="5" applyFill="1" applyBorder="1" applyAlignment="1" applyProtection="1">
      <alignment vertical="center" wrapText="1"/>
    </xf>
    <xf numFmtId="0" fontId="50" fillId="41" borderId="26" xfId="5" applyNumberFormat="1" applyFill="1" applyBorder="1" applyAlignment="1" applyProtection="1">
      <alignment horizontal="left" vertical="center"/>
    </xf>
    <xf numFmtId="0" fontId="50" fillId="41" borderId="16" xfId="5" applyNumberFormat="1" applyFill="1" applyBorder="1" applyAlignment="1" applyProtection="1">
      <alignment horizontal="left" vertical="center"/>
    </xf>
    <xf numFmtId="0" fontId="50" fillId="41" borderId="32" xfId="5" applyFill="1" applyBorder="1" applyAlignment="1" applyProtection="1">
      <alignment horizontal="left" vertical="center"/>
      <protection locked="0"/>
    </xf>
    <xf numFmtId="0" fontId="50" fillId="41" borderId="68" xfId="5" applyFill="1" applyBorder="1" applyAlignment="1" applyProtection="1">
      <alignment horizontal="left" vertical="center"/>
      <protection locked="0"/>
    </xf>
    <xf numFmtId="0" fontId="50" fillId="41" borderId="69" xfId="5" applyFill="1" applyBorder="1" applyAlignment="1" applyProtection="1">
      <alignment horizontal="left" vertical="center"/>
      <protection locked="0"/>
    </xf>
    <xf numFmtId="0" fontId="72" fillId="0" borderId="16" xfId="5" applyFont="1" applyBorder="1" applyAlignment="1" applyProtection="1">
      <alignment vertical="center"/>
      <protection locked="0"/>
    </xf>
    <xf numFmtId="0" fontId="72" fillId="0" borderId="20" xfId="5" applyFont="1" applyBorder="1" applyAlignment="1" applyProtection="1">
      <alignment vertical="center"/>
      <protection locked="0"/>
    </xf>
    <xf numFmtId="0" fontId="72" fillId="0" borderId="16" xfId="5" applyFont="1" applyBorder="1" applyAlignment="1" applyProtection="1">
      <alignment horizontal="right" vertical="center"/>
      <protection locked="0"/>
    </xf>
    <xf numFmtId="0" fontId="72" fillId="0" borderId="20" xfId="5" applyFont="1" applyBorder="1" applyAlignment="1" applyProtection="1">
      <alignment horizontal="right" vertical="center"/>
      <protection locked="0"/>
    </xf>
    <xf numFmtId="0" fontId="72" fillId="0" borderId="54" xfId="5" applyFont="1" applyBorder="1" applyAlignment="1" applyProtection="1">
      <alignment horizontal="right" vertical="center"/>
      <protection locked="0"/>
    </xf>
    <xf numFmtId="0" fontId="72" fillId="0" borderId="26" xfId="5" applyFont="1" applyBorder="1" applyAlignment="1" applyProtection="1">
      <alignment horizontal="right" vertical="center"/>
      <protection locked="0"/>
    </xf>
    <xf numFmtId="0" fontId="50" fillId="41" borderId="16" xfId="5" applyFill="1" applyBorder="1" applyAlignment="1" applyProtection="1">
      <alignment horizontal="right" vertical="center"/>
      <protection locked="0"/>
    </xf>
    <xf numFmtId="0" fontId="50" fillId="41" borderId="20" xfId="5" applyFill="1" applyBorder="1" applyAlignment="1" applyProtection="1">
      <alignment horizontal="right" vertical="center"/>
      <protection locked="0"/>
    </xf>
    <xf numFmtId="0" fontId="72" fillId="0" borderId="2" xfId="5" applyFont="1" applyBorder="1" applyAlignment="1" applyProtection="1">
      <alignment horizontal="right" vertical="center"/>
      <protection locked="0"/>
    </xf>
    <xf numFmtId="0" fontId="50" fillId="36" borderId="26" xfId="5" applyFill="1" applyBorder="1" applyAlignment="1" applyProtection="1">
      <alignment vertical="center"/>
      <protection locked="0"/>
    </xf>
    <xf numFmtId="0" fontId="50" fillId="36" borderId="16" xfId="5" applyFill="1" applyBorder="1" applyAlignment="1" applyProtection="1">
      <alignment vertical="center"/>
      <protection locked="0"/>
    </xf>
    <xf numFmtId="164" fontId="50" fillId="41" borderId="54" xfId="5" applyNumberFormat="1" applyFill="1" applyBorder="1" applyAlignment="1" applyProtection="1">
      <alignment horizontal="left" vertical="center"/>
      <protection locked="0"/>
    </xf>
    <xf numFmtId="164" fontId="50" fillId="41" borderId="66" xfId="5" applyNumberFormat="1" applyFill="1" applyBorder="1" applyAlignment="1" applyProtection="1">
      <alignment horizontal="left" vertical="center"/>
      <protection locked="0"/>
    </xf>
    <xf numFmtId="1" fontId="50" fillId="41" borderId="26" xfId="5" applyNumberFormat="1" applyFill="1" applyBorder="1" applyAlignment="1" applyProtection="1">
      <alignment horizontal="left" vertical="center"/>
      <protection locked="0"/>
    </xf>
    <xf numFmtId="1" fontId="50" fillId="41" borderId="20" xfId="5" applyNumberFormat="1" applyFill="1" applyBorder="1" applyAlignment="1" applyProtection="1">
      <alignment horizontal="left" vertical="center"/>
      <protection locked="0"/>
    </xf>
    <xf numFmtId="0" fontId="84" fillId="39" borderId="0" xfId="9" applyFont="1" applyFill="1" applyAlignment="1">
      <alignment horizontal="center"/>
    </xf>
    <xf numFmtId="0" fontId="83" fillId="0" borderId="0" xfId="10"/>
    <xf numFmtId="0" fontId="50" fillId="44" borderId="16" xfId="5" applyFill="1" applyBorder="1" applyAlignment="1" applyProtection="1">
      <alignment vertical="center" wrapText="1"/>
    </xf>
    <xf numFmtId="0" fontId="72" fillId="31" borderId="16" xfId="5" applyFont="1" applyFill="1" applyBorder="1" applyAlignment="1" applyProtection="1">
      <alignment vertical="center" wrapText="1"/>
      <protection locked="0"/>
    </xf>
    <xf numFmtId="0" fontId="72" fillId="31" borderId="20" xfId="5" applyFont="1" applyFill="1" applyBorder="1" applyAlignment="1" applyProtection="1">
      <alignment vertical="center" wrapText="1"/>
      <protection locked="0"/>
    </xf>
    <xf numFmtId="0" fontId="72" fillId="31" borderId="26" xfId="5" applyFont="1" applyFill="1" applyBorder="1" applyAlignment="1" applyProtection="1">
      <alignment vertical="center" wrapText="1"/>
      <protection locked="0"/>
    </xf>
    <xf numFmtId="0" fontId="50" fillId="44" borderId="16" xfId="5" applyFill="1" applyBorder="1" applyAlignment="1" applyProtection="1">
      <alignment vertical="center" wrapText="1"/>
      <protection locked="0"/>
    </xf>
    <xf numFmtId="0" fontId="72" fillId="31" borderId="54" xfId="5" applyFont="1" applyFill="1" applyBorder="1" applyAlignment="1" applyProtection="1">
      <alignment vertical="center" wrapText="1"/>
      <protection locked="0"/>
    </xf>
    <xf numFmtId="0" fontId="72" fillId="31" borderId="2" xfId="5" applyFont="1" applyFill="1" applyBorder="1" applyAlignment="1" applyProtection="1">
      <alignment vertical="center" wrapText="1"/>
      <protection locked="0"/>
    </xf>
    <xf numFmtId="0" fontId="0" fillId="30" borderId="68" xfId="1" applyFont="1" applyFill="1" applyBorder="1" applyAlignment="1" applyProtection="1">
      <alignment horizontal="left" vertical="center"/>
      <protection locked="0"/>
    </xf>
    <xf numFmtId="0" fontId="42" fillId="14" borderId="0" xfId="3" applyFont="1" applyFill="1" applyAlignment="1" applyProtection="1">
      <alignment horizontal="center" vertical="center"/>
    </xf>
    <xf numFmtId="0" fontId="36" fillId="14" borderId="0" xfId="1" applyFont="1" applyFill="1" applyAlignment="1">
      <alignment horizontal="left" vertical="center" wrapText="1"/>
    </xf>
    <xf numFmtId="0" fontId="36" fillId="14" borderId="0" xfId="1" applyFont="1" applyFill="1" applyAlignment="1">
      <alignment horizontal="left" vertical="center"/>
    </xf>
    <xf numFmtId="0" fontId="26" fillId="28" borderId="63" xfId="1" applyFont="1" applyFill="1" applyBorder="1" applyAlignment="1">
      <alignment horizontal="left" vertical="center"/>
    </xf>
    <xf numFmtId="0" fontId="42" fillId="14" borderId="0" xfId="3" applyFont="1" applyFill="1" applyBorder="1" applyAlignment="1" applyProtection="1">
      <alignment horizontal="center" vertical="center"/>
    </xf>
    <xf numFmtId="0" fontId="39" fillId="14" borderId="0" xfId="1" applyFont="1" applyFill="1" applyAlignment="1">
      <alignment horizontal="left" vertical="center" wrapText="1"/>
    </xf>
    <xf numFmtId="0" fontId="40" fillId="14" borderId="0" xfId="1" applyFont="1" applyFill="1" applyAlignment="1">
      <alignment horizontal="left" vertical="center" wrapText="1"/>
    </xf>
    <xf numFmtId="0" fontId="26" fillId="29" borderId="63" xfId="1" applyFont="1" applyFill="1" applyBorder="1" applyAlignment="1">
      <alignment horizontal="left" vertical="center"/>
    </xf>
    <xf numFmtId="0" fontId="36" fillId="14" borderId="0" xfId="1" quotePrefix="1" applyFont="1" applyFill="1" applyAlignment="1">
      <alignment horizontal="left" vertical="center" wrapText="1"/>
    </xf>
    <xf numFmtId="0" fontId="21" fillId="14" borderId="0" xfId="1" applyFill="1" applyAlignment="1">
      <alignment horizontal="left" wrapText="1"/>
    </xf>
    <xf numFmtId="0" fontId="36" fillId="14" borderId="0" xfId="1" applyFont="1" applyFill="1" applyAlignment="1">
      <alignment horizontal="left" wrapText="1"/>
    </xf>
    <xf numFmtId="0" fontId="33" fillId="14" borderId="56" xfId="1" applyFont="1" applyFill="1" applyBorder="1" applyAlignment="1">
      <alignment horizontal="center"/>
    </xf>
    <xf numFmtId="0" fontId="22" fillId="14" borderId="23" xfId="1" applyFont="1" applyFill="1" applyBorder="1" applyAlignment="1">
      <alignment horizontal="center" vertical="center"/>
    </xf>
    <xf numFmtId="0" fontId="35" fillId="27" borderId="14" xfId="1" applyFont="1" applyFill="1" applyBorder="1" applyAlignment="1">
      <alignment horizontal="center" vertical="center"/>
    </xf>
    <xf numFmtId="0" fontId="26" fillId="14" borderId="0" xfId="1" applyFont="1" applyFill="1" applyAlignment="1">
      <alignment horizontal="left" vertical="center" wrapText="1"/>
    </xf>
    <xf numFmtId="0" fontId="37" fillId="14" borderId="0" xfId="1" applyFont="1" applyFill="1" applyAlignment="1">
      <alignment horizontal="center" vertical="center" wrapText="1"/>
    </xf>
    <xf numFmtId="0" fontId="36" fillId="14" borderId="0" xfId="1" applyFont="1" applyFill="1" applyAlignment="1">
      <alignment horizontal="left" vertical="top" wrapText="1"/>
    </xf>
    <xf numFmtId="0" fontId="26" fillId="14" borderId="0" xfId="1" applyFont="1" applyFill="1" applyAlignment="1">
      <alignment horizontal="left" wrapText="1"/>
    </xf>
    <xf numFmtId="0" fontId="36" fillId="31" borderId="0" xfId="1" applyFont="1" applyFill="1" applyAlignment="1" applyProtection="1">
      <alignment horizontal="left" vertical="center"/>
      <protection locked="0"/>
    </xf>
    <xf numFmtId="0" fontId="36" fillId="0" borderId="0" xfId="1" applyFont="1" applyAlignment="1" applyProtection="1">
      <alignment horizontal="left" vertical="center"/>
      <protection locked="0"/>
    </xf>
    <xf numFmtId="0" fontId="36" fillId="30" borderId="0" xfId="1" applyFont="1" applyFill="1" applyAlignment="1" applyProtection="1">
      <alignment horizontal="left" vertical="center"/>
      <protection locked="0"/>
    </xf>
    <xf numFmtId="49" fontId="36" fillId="0" borderId="0" xfId="1" applyNumberFormat="1" applyFont="1" applyAlignment="1" applyProtection="1">
      <alignment horizontal="left" vertical="center"/>
      <protection locked="0"/>
    </xf>
    <xf numFmtId="0" fontId="48" fillId="15" borderId="0" xfId="1" applyFont="1" applyFill="1" applyAlignment="1" applyProtection="1">
      <alignment horizontal="center" wrapText="1"/>
    </xf>
    <xf numFmtId="0" fontId="33" fillId="15" borderId="56" xfId="1" applyFont="1" applyFill="1" applyBorder="1" applyAlignment="1" applyProtection="1">
      <alignment horizontal="center" vertical="center"/>
    </xf>
    <xf numFmtId="0" fontId="22" fillId="15" borderId="23" xfId="1" applyFont="1" applyFill="1" applyBorder="1" applyAlignment="1" applyProtection="1">
      <alignment horizontal="center" vertical="center"/>
    </xf>
    <xf numFmtId="0" fontId="35" fillId="27" borderId="14" xfId="1" applyFont="1" applyFill="1" applyBorder="1" applyAlignment="1" applyProtection="1">
      <alignment horizontal="center" vertical="center"/>
    </xf>
    <xf numFmtId="0" fontId="36" fillId="15" borderId="0" xfId="1" applyFont="1" applyFill="1" applyAlignment="1" applyProtection="1">
      <alignment horizontal="left" vertical="center"/>
    </xf>
    <xf numFmtId="0" fontId="36" fillId="15" borderId="64" xfId="1" applyFont="1" applyFill="1" applyBorder="1" applyAlignment="1" applyProtection="1">
      <alignment horizontal="left" vertical="center"/>
    </xf>
    <xf numFmtId="0" fontId="36" fillId="15" borderId="0" xfId="1" applyFont="1" applyFill="1" applyAlignment="1" applyProtection="1">
      <alignment horizontal="left" wrapText="1"/>
    </xf>
    <xf numFmtId="0" fontId="24" fillId="14" borderId="9" xfId="1" applyFont="1" applyFill="1" applyBorder="1" applyAlignment="1" applyProtection="1">
      <alignment horizontal="center" wrapText="1" shrinkToFit="1"/>
    </xf>
    <xf numFmtId="0" fontId="33" fillId="14" borderId="56" xfId="1" applyFont="1" applyFill="1" applyBorder="1" applyAlignment="1" applyProtection="1">
      <alignment horizontal="center" vertical="center" wrapText="1" shrinkToFit="1"/>
    </xf>
    <xf numFmtId="0" fontId="22" fillId="14" borderId="23" xfId="1" applyFont="1" applyFill="1" applyBorder="1" applyAlignment="1" applyProtection="1">
      <alignment horizontal="center" vertical="center" wrapText="1" shrinkToFit="1"/>
    </xf>
    <xf numFmtId="0" fontId="24" fillId="14" borderId="63" xfId="5" applyFont="1" applyFill="1" applyBorder="1" applyAlignment="1" applyProtection="1">
      <alignment horizontal="center" vertical="center"/>
    </xf>
    <xf numFmtId="0" fontId="24" fillId="15" borderId="9" xfId="1" applyFont="1" applyFill="1" applyBorder="1" applyAlignment="1" applyProtection="1">
      <alignment horizontal="center" wrapText="1" shrinkToFit="1"/>
    </xf>
    <xf numFmtId="0" fontId="52" fillId="33" borderId="63" xfId="1" applyFont="1" applyFill="1" applyBorder="1" applyAlignment="1" applyProtection="1">
      <alignment horizontal="center" vertical="center" wrapText="1" shrinkToFit="1"/>
    </xf>
    <xf numFmtId="0" fontId="33" fillId="15" borderId="0" xfId="1" applyFont="1" applyFill="1" applyBorder="1" applyAlignment="1" applyProtection="1">
      <alignment horizontal="center" vertical="center" wrapText="1" shrinkToFit="1"/>
    </xf>
    <xf numFmtId="0" fontId="22" fillId="15" borderId="0" xfId="1" applyFont="1" applyFill="1" applyBorder="1" applyAlignment="1" applyProtection="1">
      <alignment horizontal="center" vertical="center" wrapText="1" shrinkToFit="1"/>
    </xf>
    <xf numFmtId="0" fontId="44" fillId="15" borderId="23" xfId="1" applyFont="1" applyFill="1" applyBorder="1" applyAlignment="1" applyProtection="1">
      <alignment horizontal="center" vertical="center" wrapText="1" shrinkToFit="1"/>
    </xf>
    <xf numFmtId="0" fontId="52" fillId="33" borderId="0" xfId="1" applyFont="1" applyFill="1" applyAlignment="1" applyProtection="1">
      <alignment horizontal="center" vertical="center" wrapText="1" shrinkToFit="1"/>
    </xf>
    <xf numFmtId="0" fontId="44" fillId="15" borderId="14" xfId="1" applyFont="1" applyFill="1" applyBorder="1" applyAlignment="1" applyProtection="1">
      <alignment horizontal="center" vertical="top" wrapText="1" shrinkToFit="1"/>
    </xf>
    <xf numFmtId="0" fontId="49" fillId="15" borderId="0" xfId="1" applyFont="1" applyFill="1" applyAlignment="1" applyProtection="1">
      <alignment horizontal="center" vertical="center" wrapText="1" shrinkToFit="1"/>
    </xf>
    <xf numFmtId="0" fontId="33" fillId="15" borderId="0" xfId="1" applyFont="1" applyFill="1" applyAlignment="1" applyProtection="1">
      <alignment horizontal="center" vertical="center" wrapText="1" shrinkToFit="1"/>
    </xf>
    <xf numFmtId="0" fontId="22" fillId="15" borderId="0" xfId="1" applyFont="1" applyFill="1" applyAlignment="1" applyProtection="1">
      <alignment horizontal="center" vertical="center" wrapText="1" shrinkToFit="1"/>
    </xf>
    <xf numFmtId="0" fontId="44" fillId="15" borderId="0" xfId="1" applyFont="1" applyFill="1" applyAlignment="1" applyProtection="1">
      <alignment horizontal="center" vertical="center" wrapText="1" shrinkToFit="1"/>
    </xf>
    <xf numFmtId="0" fontId="55" fillId="15" borderId="14" xfId="1" applyFont="1" applyFill="1" applyBorder="1" applyAlignment="1" applyProtection="1">
      <alignment horizontal="center" vertical="center" wrapText="1" shrinkToFit="1"/>
    </xf>
    <xf numFmtId="0" fontId="33" fillId="15" borderId="56" xfId="1" applyFont="1" applyFill="1" applyBorder="1" applyAlignment="1" applyProtection="1">
      <alignment horizontal="center" vertical="center" wrapText="1" shrinkToFit="1"/>
    </xf>
    <xf numFmtId="0" fontId="22" fillId="15" borderId="23" xfId="1" applyFont="1" applyFill="1" applyBorder="1" applyAlignment="1" applyProtection="1">
      <alignment horizontal="center" vertical="center" wrapText="1" shrinkToFit="1"/>
    </xf>
    <xf numFmtId="0" fontId="44" fillId="15" borderId="63" xfId="1" applyFont="1" applyFill="1" applyBorder="1" applyAlignment="1" applyProtection="1">
      <alignment horizontal="center" vertical="center" wrapText="1" shrinkToFit="1"/>
    </xf>
    <xf numFmtId="0" fontId="68" fillId="2" borderId="71" xfId="0" applyFont="1" applyFill="1" applyBorder="1" applyAlignment="1">
      <alignment horizontal="center"/>
    </xf>
    <xf numFmtId="0" fontId="70" fillId="2" borderId="83" xfId="0" applyFont="1" applyFill="1" applyBorder="1" applyAlignment="1">
      <alignment horizontal="center" vertical="center" wrapText="1"/>
    </xf>
    <xf numFmtId="0" fontId="70" fillId="2" borderId="84" xfId="0" applyFont="1" applyFill="1" applyBorder="1" applyAlignment="1">
      <alignment horizontal="center" vertical="center" wrapText="1"/>
    </xf>
    <xf numFmtId="0" fontId="3" fillId="2" borderId="78" xfId="0" applyFont="1" applyFill="1" applyBorder="1" applyAlignment="1">
      <alignment horizontal="center"/>
    </xf>
    <xf numFmtId="0" fontId="3" fillId="2" borderId="9" xfId="0" applyFont="1" applyFill="1" applyBorder="1" applyAlignment="1">
      <alignment horizontal="center"/>
    </xf>
    <xf numFmtId="0" fontId="3" fillId="2" borderId="79" xfId="0" applyFont="1" applyFill="1" applyBorder="1" applyAlignment="1">
      <alignment horizontal="center"/>
    </xf>
    <xf numFmtId="0" fontId="3" fillId="2" borderId="73" xfId="0" applyFont="1" applyFill="1" applyBorder="1" applyAlignment="1">
      <alignment horizontal="center"/>
    </xf>
    <xf numFmtId="0" fontId="3" fillId="2" borderId="77" xfId="0" applyFont="1" applyFill="1" applyBorder="1" applyAlignment="1">
      <alignment horizontal="center"/>
    </xf>
    <xf numFmtId="0" fontId="3" fillId="2" borderId="80" xfId="0" applyFont="1" applyFill="1" applyBorder="1" applyAlignment="1">
      <alignment horizontal="center"/>
    </xf>
    <xf numFmtId="0" fontId="70" fillId="2" borderId="10" xfId="0" applyFont="1" applyFill="1" applyBorder="1" applyAlignment="1">
      <alignment horizontal="center" vertical="center" wrapText="1"/>
    </xf>
    <xf numFmtId="0" fontId="68" fillId="2" borderId="72" xfId="0" applyFont="1" applyFill="1" applyBorder="1" applyAlignment="1">
      <alignment horizontal="center"/>
    </xf>
    <xf numFmtId="0" fontId="0" fillId="13" borderId="9" xfId="0" applyFill="1" applyBorder="1" applyAlignment="1">
      <alignment horizontal="center"/>
    </xf>
    <xf numFmtId="0" fontId="0" fillId="13" borderId="0" xfId="0" applyFill="1" applyBorder="1" applyAlignment="1">
      <alignment horizontal="center"/>
    </xf>
    <xf numFmtId="0" fontId="13" fillId="11" borderId="8" xfId="0" applyFont="1" applyFill="1" applyBorder="1" applyAlignment="1">
      <alignment horizontal="center" vertical="center" textRotation="255"/>
    </xf>
    <xf numFmtId="0" fontId="13" fillId="11" borderId="11" xfId="0" applyFont="1" applyFill="1" applyBorder="1" applyAlignment="1">
      <alignment horizontal="center" vertical="center" textRotation="255"/>
    </xf>
    <xf numFmtId="0" fontId="16" fillId="12" borderId="8" xfId="0" applyFont="1" applyFill="1" applyBorder="1" applyAlignment="1">
      <alignment horizontal="center" vertical="center" textRotation="255"/>
    </xf>
    <xf numFmtId="0" fontId="16" fillId="12" borderId="11" xfId="0" applyFont="1" applyFill="1" applyBorder="1" applyAlignment="1">
      <alignment horizontal="center" vertical="center" textRotation="255"/>
    </xf>
    <xf numFmtId="0" fontId="16" fillId="12" borderId="13" xfId="0" applyFont="1" applyFill="1" applyBorder="1" applyAlignment="1">
      <alignment horizontal="center" vertical="center" textRotation="255"/>
    </xf>
    <xf numFmtId="0" fontId="0" fillId="10" borderId="33" xfId="0" applyFill="1" applyBorder="1" applyAlignment="1">
      <alignment horizontal="center" vertical="center"/>
    </xf>
    <xf numFmtId="0" fontId="0" fillId="10" borderId="29" xfId="0" applyFill="1" applyBorder="1" applyAlignment="1">
      <alignment horizontal="center" vertical="center"/>
    </xf>
    <xf numFmtId="0" fontId="0" fillId="13" borderId="9" xfId="0" applyFill="1" applyBorder="1" applyAlignment="1">
      <alignment horizontal="center" vertical="center" wrapText="1"/>
    </xf>
    <xf numFmtId="0" fontId="0" fillId="13" borderId="0" xfId="0" applyFill="1" applyBorder="1" applyAlignment="1">
      <alignment horizontal="center" vertical="center" wrapText="1"/>
    </xf>
    <xf numFmtId="0" fontId="0" fillId="13" borderId="14" xfId="0" applyFill="1" applyBorder="1" applyAlignment="1">
      <alignment horizontal="center" vertical="center" wrapText="1"/>
    </xf>
    <xf numFmtId="0" fontId="5" fillId="19" borderId="8" xfId="1" applyFont="1" applyFill="1" applyBorder="1" applyAlignment="1">
      <alignment horizontal="left"/>
    </xf>
    <xf numFmtId="0" fontId="5" fillId="19" borderId="10" xfId="1" applyFont="1" applyFill="1" applyBorder="1" applyAlignment="1">
      <alignment horizontal="left"/>
    </xf>
    <xf numFmtId="0" fontId="5" fillId="21" borderId="8" xfId="1" applyFont="1" applyFill="1" applyBorder="1" applyAlignment="1">
      <alignment horizontal="left"/>
    </xf>
    <xf numFmtId="0" fontId="5" fillId="21" borderId="10" xfId="1" applyFont="1" applyFill="1" applyBorder="1" applyAlignment="1">
      <alignment horizontal="left"/>
    </xf>
    <xf numFmtId="0" fontId="5" fillId="23" borderId="8" xfId="1" applyFont="1" applyFill="1" applyBorder="1" applyAlignment="1">
      <alignment horizontal="left"/>
    </xf>
    <xf numFmtId="0" fontId="5" fillId="23" borderId="10" xfId="1" applyFont="1" applyFill="1" applyBorder="1" applyAlignment="1">
      <alignment horizontal="left"/>
    </xf>
    <xf numFmtId="0" fontId="5" fillId="25" borderId="8" xfId="1" applyFont="1" applyFill="1" applyBorder="1" applyAlignment="1">
      <alignment horizontal="left" vertical="center" wrapText="1"/>
    </xf>
    <xf numFmtId="0" fontId="5" fillId="25" borderId="10" xfId="1" applyFont="1" applyFill="1" applyBorder="1" applyAlignment="1">
      <alignment horizontal="left" vertical="center" wrapText="1"/>
    </xf>
    <xf numFmtId="0" fontId="59" fillId="37" borderId="14" xfId="8" applyFont="1" applyFill="1" applyBorder="1" applyAlignment="1">
      <alignment horizontal="center" vertical="center"/>
    </xf>
    <xf numFmtId="0" fontId="59" fillId="38" borderId="14" xfId="8" applyFont="1" applyFill="1" applyBorder="1" applyAlignment="1">
      <alignment horizontal="center" vertical="center"/>
    </xf>
    <xf numFmtId="0" fontId="19" fillId="12" borderId="0" xfId="2" applyFill="1" applyAlignment="1">
      <alignment horizontal="center" vertical="top" wrapText="1"/>
    </xf>
  </cellXfs>
  <cellStyles count="11">
    <cellStyle name="Hyperlink" xfId="10" builtinId="8"/>
    <cellStyle name="Hyperlink 2" xfId="3" xr:uid="{7E36256F-704E-4B4A-80AF-0FCE6B4A5C8F}"/>
    <cellStyle name="Hyperlink 2 2" xfId="4" xr:uid="{3BA5984F-4000-4A32-B22F-8C1F76767A3C}"/>
    <cellStyle name="Normal" xfId="0" builtinId="0"/>
    <cellStyle name="Normal 2" xfId="9" xr:uid="{D0EC73F1-E915-4586-AAFB-6D07EA0101D2}"/>
    <cellStyle name="Normal 2 2 2" xfId="1" xr:uid="{9DC52C9E-6B47-4B13-919E-461B7EECFC4B}"/>
    <cellStyle name="Normal 3 2" xfId="8" xr:uid="{093A168A-7839-43DB-B3CD-96804681E068}"/>
    <cellStyle name="Normal 6" xfId="5" xr:uid="{8A61204E-FC47-42AC-9382-3D22F4D4E1D1}"/>
    <cellStyle name="Normal 7" xfId="7" xr:uid="{83BCFBC9-473E-47B9-BEC4-A2183DEB9FDE}"/>
    <cellStyle name="Normal 9 2" xfId="2" xr:uid="{F4D609BB-F0D7-429C-9A2C-4805314E9B45}"/>
    <cellStyle name="Normal 9 2 3" xfId="6" xr:uid="{0698FB9E-E186-4712-B369-AD4F06AF3E93}"/>
  </cellStyles>
  <dxfs count="0"/>
  <tableStyles count="0" defaultTableStyle="TableStyleMedium2" defaultPivotStyle="PivotStyleLight16"/>
  <colors>
    <mruColors>
      <color rgb="FFF9D5BF"/>
      <color rgb="FF62893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4762500</xdr:colOff>
      <xdr:row>1</xdr:row>
      <xdr:rowOff>266700</xdr:rowOff>
    </xdr:from>
    <xdr:to>
      <xdr:col>3</xdr:col>
      <xdr:colOff>6908</xdr:colOff>
      <xdr:row>1</xdr:row>
      <xdr:rowOff>615950</xdr:rowOff>
    </xdr:to>
    <xdr:pic>
      <xdr:nvPicPr>
        <xdr:cNvPr id="2" name="Picture 1" descr="estat RGB">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81600" y="438150"/>
          <a:ext cx="2340533" cy="349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xdr:row>
      <xdr:rowOff>104776</xdr:rowOff>
    </xdr:from>
    <xdr:to>
      <xdr:col>2</xdr:col>
      <xdr:colOff>1628775</xdr:colOff>
      <xdr:row>3</xdr:row>
      <xdr:rowOff>62219</xdr:rowOff>
    </xdr:to>
    <xdr:pic>
      <xdr:nvPicPr>
        <xdr:cNvPr id="3" name="Picture 2">
          <a:extLst>
            <a:ext uri="{FF2B5EF4-FFF2-40B4-BE49-F238E27FC236}">
              <a16:creationId xmlns:a16="http://schemas.microsoft.com/office/drawing/2014/main" id="{00000000-0008-0000-0000-000003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19100" y="276226"/>
          <a:ext cx="1628775" cy="8051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4019550</xdr:colOff>
      <xdr:row>1</xdr:row>
      <xdr:rowOff>63500</xdr:rowOff>
    </xdr:from>
    <xdr:to>
      <xdr:col>6</xdr:col>
      <xdr:colOff>35483</xdr:colOff>
      <xdr:row>1</xdr:row>
      <xdr:rowOff>453350</xdr:rowOff>
    </xdr:to>
    <xdr:pic>
      <xdr:nvPicPr>
        <xdr:cNvPr id="2" name="Picture 1" descr="estat RGB">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86550" y="225425"/>
          <a:ext cx="2388158" cy="389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xdr:row>
      <xdr:rowOff>0</xdr:rowOff>
    </xdr:from>
    <xdr:to>
      <xdr:col>3</xdr:col>
      <xdr:colOff>57150</xdr:colOff>
      <xdr:row>2</xdr:row>
      <xdr:rowOff>131670</xdr:rowOff>
    </xdr:to>
    <xdr:pic>
      <xdr:nvPicPr>
        <xdr:cNvPr id="3" name="Picture 2">
          <a:extLst>
            <a:ext uri="{FF2B5EF4-FFF2-40B4-BE49-F238E27FC236}">
              <a16:creationId xmlns:a16="http://schemas.microsoft.com/office/drawing/2014/main" id="{00000000-0008-0000-0100-000003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90500" y="161925"/>
          <a:ext cx="1200150" cy="6650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1657350</xdr:colOff>
      <xdr:row>1</xdr:row>
      <xdr:rowOff>276225</xdr:rowOff>
    </xdr:from>
    <xdr:to>
      <xdr:col>7</xdr:col>
      <xdr:colOff>18338</xdr:colOff>
      <xdr:row>1</xdr:row>
      <xdr:rowOff>628649</xdr:rowOff>
    </xdr:to>
    <xdr:pic>
      <xdr:nvPicPr>
        <xdr:cNvPr id="2" name="Picture 1" descr="estat RGB">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24700" y="438150"/>
          <a:ext cx="2397683" cy="3524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1</xdr:row>
      <xdr:rowOff>0</xdr:rowOff>
    </xdr:from>
    <xdr:to>
      <xdr:col>3</xdr:col>
      <xdr:colOff>586740</xdr:colOff>
      <xdr:row>2</xdr:row>
      <xdr:rowOff>126353</xdr:rowOff>
    </xdr:to>
    <xdr:pic>
      <xdr:nvPicPr>
        <xdr:cNvPr id="3" name="Picture 2">
          <a:extLst>
            <a:ext uri="{FF2B5EF4-FFF2-40B4-BE49-F238E27FC236}">
              <a16:creationId xmlns:a16="http://schemas.microsoft.com/office/drawing/2014/main" id="{00000000-0008-0000-0200-000003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66700" y="161925"/>
          <a:ext cx="1628775" cy="79881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6257926</xdr:colOff>
      <xdr:row>1</xdr:row>
      <xdr:rowOff>133350</xdr:rowOff>
    </xdr:from>
    <xdr:to>
      <xdr:col>5</xdr:col>
      <xdr:colOff>1096</xdr:colOff>
      <xdr:row>2</xdr:row>
      <xdr:rowOff>2473</xdr:rowOff>
    </xdr:to>
    <xdr:pic>
      <xdr:nvPicPr>
        <xdr:cNvPr id="2" name="Picture 1" descr="estat RGB">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48501" y="257175"/>
          <a:ext cx="2468070" cy="3834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146297</xdr:colOff>
      <xdr:row>1</xdr:row>
      <xdr:rowOff>76200</xdr:rowOff>
    </xdr:from>
    <xdr:to>
      <xdr:col>4</xdr:col>
      <xdr:colOff>542925</xdr:colOff>
      <xdr:row>2</xdr:row>
      <xdr:rowOff>140571</xdr:rowOff>
    </xdr:to>
    <xdr:pic>
      <xdr:nvPicPr>
        <xdr:cNvPr id="3" name="Picture 2">
          <a:extLst>
            <a:ext uri="{FF2B5EF4-FFF2-40B4-BE49-F238E27FC236}">
              <a16:creationId xmlns:a16="http://schemas.microsoft.com/office/drawing/2014/main" id="{00000000-0008-0000-0300-000003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9172" y="200025"/>
          <a:ext cx="1044328" cy="57872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3</xdr:col>
      <xdr:colOff>202747</xdr:colOff>
      <xdr:row>1</xdr:row>
      <xdr:rowOff>38100</xdr:rowOff>
    </xdr:from>
    <xdr:ext cx="1047503" cy="616387"/>
    <xdr:pic>
      <xdr:nvPicPr>
        <xdr:cNvPr id="2" name="Picture 1">
          <a:extLst>
            <a:ext uri="{FF2B5EF4-FFF2-40B4-BE49-F238E27FC236}">
              <a16:creationId xmlns:a16="http://schemas.microsoft.com/office/drawing/2014/main" id="{AA4B10DC-C51C-4C45-9442-08FD7CB0C7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60122" y="228600"/>
          <a:ext cx="1047503" cy="616387"/>
        </a:xfrm>
        <a:prstGeom prst="rect">
          <a:avLst/>
        </a:prstGeom>
      </xdr:spPr>
    </xdr:pic>
    <xdr:clientData/>
  </xdr:oneCellAnchor>
  <xdr:oneCellAnchor>
    <xdr:from>
      <xdr:col>8</xdr:col>
      <xdr:colOff>939800</xdr:colOff>
      <xdr:row>1</xdr:row>
      <xdr:rowOff>114300</xdr:rowOff>
    </xdr:from>
    <xdr:ext cx="2763210" cy="390525"/>
    <xdr:pic>
      <xdr:nvPicPr>
        <xdr:cNvPr id="3" name="Picture 2" descr="estat RGB">
          <a:extLst>
            <a:ext uri="{FF2B5EF4-FFF2-40B4-BE49-F238E27FC236}">
              <a16:creationId xmlns:a16="http://schemas.microsoft.com/office/drawing/2014/main" id="{E12A8C1E-918B-479C-92A0-38D7D3FA0B8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769350" y="304800"/>
          <a:ext cx="2763210"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202747</xdr:colOff>
      <xdr:row>1</xdr:row>
      <xdr:rowOff>38100</xdr:rowOff>
    </xdr:from>
    <xdr:ext cx="1047503" cy="616387"/>
    <xdr:pic>
      <xdr:nvPicPr>
        <xdr:cNvPr id="4" name="Picture 3">
          <a:extLst>
            <a:ext uri="{FF2B5EF4-FFF2-40B4-BE49-F238E27FC236}">
              <a16:creationId xmlns:a16="http://schemas.microsoft.com/office/drawing/2014/main" id="{780D8B23-24B6-402D-89E3-9B32957C2B2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60122" y="228600"/>
          <a:ext cx="1047503" cy="616387"/>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11</xdr:col>
      <xdr:colOff>180975</xdr:colOff>
      <xdr:row>1</xdr:row>
      <xdr:rowOff>132901</xdr:rowOff>
    </xdr:from>
    <xdr:to>
      <xdr:col>12</xdr:col>
      <xdr:colOff>1196339</xdr:colOff>
      <xdr:row>2</xdr:row>
      <xdr:rowOff>1</xdr:rowOff>
    </xdr:to>
    <xdr:pic>
      <xdr:nvPicPr>
        <xdr:cNvPr id="2" name="Picture 1" descr="estat RGB">
          <a:extLst>
            <a:ext uri="{FF2B5EF4-FFF2-40B4-BE49-F238E27FC236}">
              <a16:creationId xmlns:a16="http://schemas.microsoft.com/office/drawing/2014/main" id="{A1B3ED85-65C2-477B-AC92-3D25EBF57A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325600" y="323401"/>
          <a:ext cx="2396489" cy="38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107497</xdr:colOff>
      <xdr:row>1</xdr:row>
      <xdr:rowOff>455</xdr:rowOff>
    </xdr:from>
    <xdr:to>
      <xdr:col>3</xdr:col>
      <xdr:colOff>1183575</xdr:colOff>
      <xdr:row>2</xdr:row>
      <xdr:rowOff>66675</xdr:rowOff>
    </xdr:to>
    <xdr:pic>
      <xdr:nvPicPr>
        <xdr:cNvPr id="3" name="Picture 2">
          <a:extLst>
            <a:ext uri="{FF2B5EF4-FFF2-40B4-BE49-F238E27FC236}">
              <a16:creationId xmlns:a16="http://schemas.microsoft.com/office/drawing/2014/main" id="{655CB372-5833-4249-AE77-14C191BA295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9922" y="190955"/>
          <a:ext cx="1076078" cy="58057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781050</xdr:colOff>
      <xdr:row>1</xdr:row>
      <xdr:rowOff>123376</xdr:rowOff>
    </xdr:from>
    <xdr:to>
      <xdr:col>10</xdr:col>
      <xdr:colOff>2019299</xdr:colOff>
      <xdr:row>1</xdr:row>
      <xdr:rowOff>504826</xdr:rowOff>
    </xdr:to>
    <xdr:pic>
      <xdr:nvPicPr>
        <xdr:cNvPr id="2" name="Picture 1" descr="estat RGB">
          <a:extLst>
            <a:ext uri="{FF2B5EF4-FFF2-40B4-BE49-F238E27FC236}">
              <a16:creationId xmlns:a16="http://schemas.microsoft.com/office/drawing/2014/main" id="{27707096-9AB6-4323-971F-D6B19ECD7DF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96625" y="313876"/>
          <a:ext cx="2438399" cy="38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107497</xdr:colOff>
      <xdr:row>1</xdr:row>
      <xdr:rowOff>455</xdr:rowOff>
    </xdr:from>
    <xdr:to>
      <xdr:col>3</xdr:col>
      <xdr:colOff>1183575</xdr:colOff>
      <xdr:row>2</xdr:row>
      <xdr:rowOff>66675</xdr:rowOff>
    </xdr:to>
    <xdr:pic>
      <xdr:nvPicPr>
        <xdr:cNvPr id="3" name="Picture 2">
          <a:extLst>
            <a:ext uri="{FF2B5EF4-FFF2-40B4-BE49-F238E27FC236}">
              <a16:creationId xmlns:a16="http://schemas.microsoft.com/office/drawing/2014/main" id="{37CE45CB-C46D-4A06-8033-A8AB924988FE}"/>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9922" y="190955"/>
          <a:ext cx="1076078" cy="58057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30480</xdr:colOff>
          <xdr:row>1</xdr:row>
          <xdr:rowOff>106680</xdr:rowOff>
        </xdr:from>
        <xdr:to>
          <xdr:col>4</xdr:col>
          <xdr:colOff>960120</xdr:colOff>
          <xdr:row>1</xdr:row>
          <xdr:rowOff>563880</xdr:rowOff>
        </xdr:to>
        <xdr:sp macro="" textlink="">
          <xdr:nvSpPr>
            <xdr:cNvPr id="8193" name="Button 1" hidden="1">
              <a:extLst>
                <a:ext uri="{63B3BB69-23CF-44E3-9099-C40C66FF867C}">
                  <a14:compatExt spid="_x0000_s8193"/>
                </a:ext>
                <a:ext uri="{FF2B5EF4-FFF2-40B4-BE49-F238E27FC236}">
                  <a16:creationId xmlns:a16="http://schemas.microsoft.com/office/drawing/2014/main" id="{00000000-0008-0000-0700-0000012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t-EE" sz="1100" b="1" i="0" u="none" strike="noStrike" baseline="0">
                  <a:solidFill>
                    <a:srgbClr val="000000"/>
                  </a:solidFill>
                  <a:latin typeface="Calibri"/>
                  <a:cs typeface="Calibri"/>
                </a:rPr>
                <a:t>Validate questionnaire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1181100</xdr:colOff>
          <xdr:row>1</xdr:row>
          <xdr:rowOff>106680</xdr:rowOff>
        </xdr:from>
        <xdr:to>
          <xdr:col>4</xdr:col>
          <xdr:colOff>2011680</xdr:colOff>
          <xdr:row>1</xdr:row>
          <xdr:rowOff>563880</xdr:rowOff>
        </xdr:to>
        <xdr:sp macro="" textlink="">
          <xdr:nvSpPr>
            <xdr:cNvPr id="8194" name="Button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t-EE" sz="1100" b="1" i="0" u="none" strike="noStrike" baseline="0">
                  <a:solidFill>
                    <a:srgbClr val="000000"/>
                  </a:solidFill>
                  <a:latin typeface="Calibri"/>
                  <a:cs typeface="Calibri"/>
                </a:rPr>
                <a:t>Restore table color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2179320</xdr:colOff>
          <xdr:row>1</xdr:row>
          <xdr:rowOff>106680</xdr:rowOff>
        </xdr:from>
        <xdr:to>
          <xdr:col>4</xdr:col>
          <xdr:colOff>3040380</xdr:colOff>
          <xdr:row>1</xdr:row>
          <xdr:rowOff>579120</xdr:rowOff>
        </xdr:to>
        <xdr:sp macro="" textlink="">
          <xdr:nvSpPr>
            <xdr:cNvPr id="8195" name="formulas" descr="Lock formulas" hidden="1">
              <a:extLst>
                <a:ext uri="{63B3BB69-23CF-44E3-9099-C40C66FF867C}">
                  <a14:compatExt spid="_x0000_s8195"/>
                </a:ext>
                <a:ext uri="{FF2B5EF4-FFF2-40B4-BE49-F238E27FC236}">
                  <a16:creationId xmlns:a16="http://schemas.microsoft.com/office/drawing/2014/main" id="{00000000-0008-0000-0700-0000032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t-EE" sz="1100" b="1" i="0" u="none" strike="noStrike" baseline="0">
                  <a:solidFill>
                    <a:srgbClr val="000000"/>
                  </a:solidFill>
                  <a:latin typeface="Calibri"/>
                  <a:cs typeface="Calibri"/>
                </a:rPr>
                <a:t>Unlock formulas</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30480</xdr:colOff>
          <xdr:row>1</xdr:row>
          <xdr:rowOff>106680</xdr:rowOff>
        </xdr:from>
        <xdr:to>
          <xdr:col>4</xdr:col>
          <xdr:colOff>960120</xdr:colOff>
          <xdr:row>1</xdr:row>
          <xdr:rowOff>563880</xdr:rowOff>
        </xdr:to>
        <xdr:sp macro="" textlink="">
          <xdr:nvSpPr>
            <xdr:cNvPr id="9217" name="Button 1" hidden="1">
              <a:extLst>
                <a:ext uri="{63B3BB69-23CF-44E3-9099-C40C66FF867C}">
                  <a14:compatExt spid="_x0000_s9217"/>
                </a:ext>
                <a:ext uri="{FF2B5EF4-FFF2-40B4-BE49-F238E27FC236}">
                  <a16:creationId xmlns:a16="http://schemas.microsoft.com/office/drawing/2014/main" id="{00000000-0008-0000-0800-0000012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t-EE" sz="1100" b="1" i="0" u="none" strike="noStrike" baseline="0">
                  <a:solidFill>
                    <a:srgbClr val="000000"/>
                  </a:solidFill>
                  <a:latin typeface="Calibri"/>
                  <a:cs typeface="Calibri"/>
                </a:rPr>
                <a:t>Validate questionnaire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1181100</xdr:colOff>
          <xdr:row>1</xdr:row>
          <xdr:rowOff>106680</xdr:rowOff>
        </xdr:from>
        <xdr:to>
          <xdr:col>4</xdr:col>
          <xdr:colOff>2011680</xdr:colOff>
          <xdr:row>1</xdr:row>
          <xdr:rowOff>563880</xdr:rowOff>
        </xdr:to>
        <xdr:sp macro="" textlink="">
          <xdr:nvSpPr>
            <xdr:cNvPr id="9218" name="Button 2" hidden="1">
              <a:extLst>
                <a:ext uri="{63B3BB69-23CF-44E3-9099-C40C66FF867C}">
                  <a14:compatExt spid="_x0000_s9218"/>
                </a:ext>
                <a:ext uri="{FF2B5EF4-FFF2-40B4-BE49-F238E27FC236}">
                  <a16:creationId xmlns:a16="http://schemas.microsoft.com/office/drawing/2014/main" id="{00000000-0008-0000-0800-0000022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t-EE" sz="1100" b="1" i="0" u="none" strike="noStrike" baseline="0">
                  <a:solidFill>
                    <a:srgbClr val="000000"/>
                  </a:solidFill>
                  <a:latin typeface="Calibri"/>
                  <a:cs typeface="Calibri"/>
                </a:rPr>
                <a:t>Restore table color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2179320</xdr:colOff>
          <xdr:row>1</xdr:row>
          <xdr:rowOff>106680</xdr:rowOff>
        </xdr:from>
        <xdr:to>
          <xdr:col>4</xdr:col>
          <xdr:colOff>3040380</xdr:colOff>
          <xdr:row>1</xdr:row>
          <xdr:rowOff>579120</xdr:rowOff>
        </xdr:to>
        <xdr:sp macro="" textlink="">
          <xdr:nvSpPr>
            <xdr:cNvPr id="9219" name="formulas" descr="Lock formulas" hidden="1">
              <a:extLst>
                <a:ext uri="{63B3BB69-23CF-44E3-9099-C40C66FF867C}">
                  <a14:compatExt spid="_x0000_s9219"/>
                </a:ext>
                <a:ext uri="{FF2B5EF4-FFF2-40B4-BE49-F238E27FC236}">
                  <a16:creationId xmlns:a16="http://schemas.microsoft.com/office/drawing/2014/main" id="{00000000-0008-0000-0800-0000032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t-EE" sz="1100" b="1" i="0" u="none" strike="noStrike" baseline="0">
                  <a:solidFill>
                    <a:srgbClr val="000000"/>
                  </a:solidFill>
                  <a:latin typeface="Calibri"/>
                  <a:cs typeface="Calibri"/>
                </a:rPr>
                <a:t>Lock formulas</a:t>
              </a:r>
            </a:p>
          </xdr:txBody>
        </xdr:sp>
        <xdr:clientData fPrintsWithSheet="0"/>
      </xdr:twoCellAnchor>
    </mc:Choice>
    <mc:Fallback/>
  </mc:AlternateContent>
</xdr:wsDr>
</file>

<file path=xl/persons/person.xml><?xml version="1.0" encoding="utf-8"?>
<personList xmlns="http://schemas.microsoft.com/office/spreadsheetml/2018/threadedcomments" xmlns:x="http://schemas.openxmlformats.org/spreadsheetml/2006/main">
  <person displayName="Kätlin Aun" id="{5BEC2AEB-2891-4BB8-AD2E-CC70F4D7F1E7}" userId="S::katlin.aun@stat.ee::b7ae0055-c425-4e26-89d4-155cd227d5a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12" dT="2025-12-17T22:48:16.25" personId="{5BEC2AEB-2891-4BB8-AD2E-CC70F4D7F1E7}" id="{2955722A-42CB-47E9-9A49-391513BDE921}">
    <text>Tomato and cucumber under high cover are included. High cover is accounted under cropland, not settlements class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hyperlink" Target="mailto:ESTAT-ECOSYSTEMS@EC.EUROPA.EU" TargetMode="External"/><Relationship Id="rId2" Type="http://schemas.openxmlformats.org/officeDocument/2006/relationships/hyperlink" Target="https://ec.europa.eu/eurostat/web/environment/methodology" TargetMode="External"/><Relationship Id="rId1" Type="http://schemas.openxmlformats.org/officeDocument/2006/relationships/hyperlink" Target="https://ec.europa.eu/eurostat/web/xxxxx/legislation" TargetMode="External"/><Relationship Id="rId6" Type="http://schemas.openxmlformats.org/officeDocument/2006/relationships/printerSettings" Target="../printerSettings/printerSettings13.bin"/><Relationship Id="rId5" Type="http://schemas.openxmlformats.org/officeDocument/2006/relationships/hyperlink" Target="https://cros.ec.europa.eu/book-page/national-transmission-coordinators" TargetMode="External"/><Relationship Id="rId4" Type="http://schemas.openxmlformats.org/officeDocument/2006/relationships/hyperlink" Target="mailto:ESTAT-DATA-METADATA-SERVICES@ec.europa.eu"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hyperlink" Target="mailto:ESTAT-DATA-METADATA-SERVICES@ec.europa.eu" TargetMode="External"/><Relationship Id="rId7" Type="http://schemas.openxmlformats.org/officeDocument/2006/relationships/drawing" Target="../drawings/drawing2.xml"/><Relationship Id="rId2" Type="http://schemas.openxmlformats.org/officeDocument/2006/relationships/hyperlink" Target="mailto:ESTAT-DATA-METADATA-SERVICES@ec.europa.eu" TargetMode="External"/><Relationship Id="rId1" Type="http://schemas.openxmlformats.org/officeDocument/2006/relationships/hyperlink" Target="https://webgate.ec.europa.eu/edamis4/" TargetMode="External"/><Relationship Id="rId6" Type="http://schemas.openxmlformats.org/officeDocument/2006/relationships/printerSettings" Target="../printerSettings/printerSettings2.bin"/><Relationship Id="rId5" Type="http://schemas.openxmlformats.org/officeDocument/2006/relationships/hyperlink" Target="https://cros-legacy.ec.europa.eu/content/edamis-general_en" TargetMode="External"/><Relationship Id="rId4" Type="http://schemas.openxmlformats.org/officeDocument/2006/relationships/hyperlink" Target="https://ec.europa.eu/eurostat/web/environment/methodology"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8.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94DD3-3542-458C-A809-968AE9B31422}">
  <sheetPr codeName="Sheet31">
    <tabColor rgb="FF86A0D0"/>
  </sheetPr>
  <dimension ref="B1:D9"/>
  <sheetViews>
    <sheetView showGridLines="0" workbookViewId="0"/>
  </sheetViews>
  <sheetFormatPr defaultColWidth="9.109375" defaultRowHeight="13.2" x14ac:dyDescent="0.25"/>
  <cols>
    <col min="1" max="2" width="3.109375" style="94" customWidth="1"/>
    <col min="3" max="3" width="106.44140625" style="94" customWidth="1"/>
    <col min="4" max="4" width="3" style="94" customWidth="1"/>
    <col min="5" max="16384" width="9.109375" style="94"/>
  </cols>
  <sheetData>
    <row r="1" spans="2:4" ht="13.8" thickBot="1" x14ac:dyDescent="0.3"/>
    <row r="2" spans="2:4" ht="53.25" customHeight="1" x14ac:dyDescent="0.25">
      <c r="B2" s="95"/>
      <c r="C2" s="96"/>
      <c r="D2" s="97"/>
    </row>
    <row r="3" spans="2:4" ht="13.5" customHeight="1" x14ac:dyDescent="0.25">
      <c r="B3" s="98"/>
      <c r="C3" s="99" t="str">
        <f>UPPER(Lists!K3)</f>
        <v>STATISTICAL OFFICE OF THE EUROPEAN UNION</v>
      </c>
      <c r="D3" s="100"/>
    </row>
    <row r="4" spans="2:4" ht="17.399999999999999" customHeight="1" thickBot="1" x14ac:dyDescent="0.35">
      <c r="B4" s="98"/>
      <c r="C4" s="101"/>
      <c r="D4" s="100"/>
    </row>
    <row r="5" spans="2:4" ht="36.75" customHeight="1" x14ac:dyDescent="0.25">
      <c r="B5" s="98"/>
      <c r="C5" s="102" t="str">
        <f xml:space="preserve"> Lists!K4</f>
        <v>Directorate E: Sectoral and regional statistics</v>
      </c>
      <c r="D5" s="100"/>
    </row>
    <row r="6" spans="2:4" ht="26.25" customHeight="1" x14ac:dyDescent="0.25">
      <c r="B6" s="98"/>
      <c r="C6" s="103" t="str">
        <f xml:space="preserve"> Lists!K5</f>
        <v>Unit E-2: Environmental statistics and accounts; sustainable development</v>
      </c>
      <c r="D6" s="100"/>
    </row>
    <row r="7" spans="2:4" ht="125.25" customHeight="1" x14ac:dyDescent="0.25">
      <c r="B7" s="98"/>
      <c r="C7" s="104" t="str">
        <f>UPPER( Lists!K7)</f>
        <v>ECOSYSTEM SERVICES ACCOUNTS</v>
      </c>
      <c r="D7" s="100"/>
    </row>
    <row r="8" spans="2:4" ht="39" customHeight="1" thickBot="1" x14ac:dyDescent="0.3">
      <c r="B8" s="98"/>
      <c r="C8" s="105" t="str">
        <f>CONCATENATE( Lists!K8," DATA COLLECTION")</f>
        <v>2024 DATA COLLECTION</v>
      </c>
      <c r="D8" s="100"/>
    </row>
    <row r="9" spans="2:4" ht="56.25" customHeight="1" thickBot="1" x14ac:dyDescent="0.3">
      <c r="B9" s="106"/>
      <c r="C9" s="107" t="str">
        <f>CONCATENATE("Launching date: ", Lists!K9)</f>
        <v>Launching date: 19 December 2024</v>
      </c>
      <c r="D9" s="108"/>
    </row>
  </sheetData>
  <sheetProtection algorithmName="SHA-512" hashValue="KvWv/l9gk82yd4q78a2hAT0tK4vWHSKqgFUU16VBk3nqBsUsqJSFyIauFdz5oXHkHWCO9OEfMlKZAPgoOpFwwQ==" saltValue="OMH/s/JuoaFNxiRc+9HgYA==" spinCount="100000" sheet="1" objects="1" scenarios="1" selectLockedCells="1" selectUnlockedCells="1"/>
  <pageMargins left="0.7" right="0.7" top="0.75" bottom="0.75" header="0.3" footer="0.3"/>
  <pageSetup paperSize="9" orientation="landscape"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F713D-ED77-4973-80AD-A7DB979693D2}">
  <sheetPr codeName="Sheet6"/>
  <dimension ref="A1:L23"/>
  <sheetViews>
    <sheetView zoomScaleNormal="100" workbookViewId="0">
      <selection activeCell="G12" sqref="G12"/>
    </sheetView>
  </sheetViews>
  <sheetFormatPr defaultColWidth="8.6640625" defaultRowHeight="15.6" x14ac:dyDescent="0.3"/>
  <cols>
    <col min="1" max="1" width="3.88671875" style="9" customWidth="1"/>
    <col min="2" max="2" width="22.6640625" style="9" hidden="1" customWidth="1"/>
    <col min="3" max="3" width="0" style="9" hidden="1" customWidth="1"/>
    <col min="4" max="4" width="13.44140625" style="9" hidden="1" customWidth="1"/>
    <col min="5" max="5" width="28.44140625" style="9" customWidth="1"/>
    <col min="6" max="6" width="37.6640625" style="9" customWidth="1"/>
    <col min="7" max="7" width="20.44140625" style="9" customWidth="1"/>
    <col min="8" max="16384" width="8.6640625" style="9"/>
  </cols>
  <sheetData>
    <row r="1" spans="1:12" ht="16.2" thickBot="1" x14ac:dyDescent="0.35"/>
    <row r="2" spans="1:12" ht="24" thickTop="1" x14ac:dyDescent="0.45">
      <c r="B2" s="16" t="s">
        <v>61</v>
      </c>
      <c r="C2" s="15" t="str">
        <f>IF('GETTING STARTED'!G9="","",'GETTING STARTED'!G9)</f>
        <v>EE</v>
      </c>
      <c r="E2" s="626" t="s">
        <v>879</v>
      </c>
      <c r="F2" s="626"/>
      <c r="G2" s="626"/>
      <c r="H2" s="7"/>
      <c r="I2" s="7"/>
      <c r="J2" s="7"/>
      <c r="K2" s="7"/>
      <c r="L2" s="7"/>
    </row>
    <row r="3" spans="1:12" s="7" customFormat="1" ht="21" x14ac:dyDescent="0.3">
      <c r="B3" s="16" t="s">
        <v>62</v>
      </c>
      <c r="C3">
        <f>IF('GETTING STARTED'!E10="","",'GETTING STARTED'!E10)</f>
        <v>2024</v>
      </c>
      <c r="E3" s="282" t="s">
        <v>630</v>
      </c>
      <c r="F3" s="281" t="str">
        <f>IF('GETTING STARTED'!$E$9="","",'GETTING STARTED'!$E$9)</f>
        <v>Estonia</v>
      </c>
      <c r="G3" s="281" t="str">
        <f>IF('GETTING STARTED'!$G$9="","",'GETTING STARTED'!$G$9)</f>
        <v>EE</v>
      </c>
    </row>
    <row r="4" spans="1:12" s="7" customFormat="1" ht="21" x14ac:dyDescent="0.3">
      <c r="B4" s="16" t="s">
        <v>63</v>
      </c>
      <c r="C4" s="84" t="s">
        <v>149</v>
      </c>
      <c r="E4" s="282" t="s">
        <v>631</v>
      </c>
      <c r="F4" s="281">
        <f>IF('GETTING STARTED'!$E$10="","",'GETTING STARTED'!$E$10)</f>
        <v>2024</v>
      </c>
      <c r="G4" s="281"/>
    </row>
    <row r="5" spans="1:12" s="7" customFormat="1" ht="21.6" thickBot="1" x14ac:dyDescent="0.35">
      <c r="D5" s="15"/>
      <c r="E5" s="283"/>
      <c r="F5" s="286"/>
      <c r="G5" s="286"/>
    </row>
    <row r="6" spans="1:12" s="7" customFormat="1" ht="16.2" thickBot="1" x14ac:dyDescent="0.35">
      <c r="B6" s="15"/>
      <c r="C6" s="15"/>
      <c r="D6" s="15"/>
      <c r="F6" s="8"/>
    </row>
    <row r="7" spans="1:12" s="7" customFormat="1" ht="16.2" thickBot="1" x14ac:dyDescent="0.35">
      <c r="B7" s="318" t="s">
        <v>65</v>
      </c>
      <c r="C7" s="17" t="s">
        <v>66</v>
      </c>
      <c r="D7" s="17" t="s">
        <v>123</v>
      </c>
      <c r="E7" s="301" t="s">
        <v>150</v>
      </c>
      <c r="F7" s="14" t="s">
        <v>151</v>
      </c>
      <c r="G7" s="300"/>
    </row>
    <row r="8" spans="1:12" ht="31.2" x14ac:dyDescent="0.3">
      <c r="A8" s="7"/>
      <c r="B8" s="356" t="str">
        <f>CODES!G62</f>
        <v>REG_CL_DEGC_GT25</v>
      </c>
      <c r="C8" s="16" t="s">
        <v>118</v>
      </c>
      <c r="D8" s="17" t="s">
        <v>124</v>
      </c>
      <c r="E8" s="302" t="s">
        <v>116</v>
      </c>
      <c r="F8" s="306" t="s">
        <v>152</v>
      </c>
      <c r="G8" s="550">
        <v>36</v>
      </c>
      <c r="H8" s="7"/>
    </row>
    <row r="9" spans="1:12" ht="31.2" x14ac:dyDescent="0.3">
      <c r="A9" s="7"/>
      <c r="B9" s="356" t="str">
        <f>CODES!G63</f>
        <v>REG_CL_DEGC_GT30</v>
      </c>
      <c r="C9" s="16" t="s">
        <v>118</v>
      </c>
      <c r="D9" s="17" t="s">
        <v>124</v>
      </c>
      <c r="E9" s="303" t="s">
        <v>116</v>
      </c>
      <c r="F9" s="307" t="s">
        <v>153</v>
      </c>
      <c r="G9" s="551">
        <v>1</v>
      </c>
      <c r="H9" s="7"/>
    </row>
    <row r="10" spans="1:12" ht="31.2" x14ac:dyDescent="0.3">
      <c r="A10" s="7"/>
      <c r="B10" s="356" t="str">
        <f>CODES!G64</f>
        <v>REG_CL_DEGC_GT35</v>
      </c>
      <c r="C10" s="16" t="s">
        <v>118</v>
      </c>
      <c r="D10" s="17" t="s">
        <v>124</v>
      </c>
      <c r="E10" s="303" t="s">
        <v>116</v>
      </c>
      <c r="F10" s="307" t="s">
        <v>154</v>
      </c>
      <c r="G10" s="551">
        <v>0</v>
      </c>
      <c r="H10" s="7"/>
    </row>
    <row r="11" spans="1:12" ht="46.8" x14ac:dyDescent="0.3">
      <c r="A11" s="7"/>
      <c r="B11" s="356" t="str">
        <f>CODES!G65</f>
        <v>REG_CL_URB_DEGC_GT25</v>
      </c>
      <c r="C11" s="16" t="s">
        <v>155</v>
      </c>
      <c r="D11" s="17" t="s">
        <v>124</v>
      </c>
      <c r="E11" s="303" t="s">
        <v>116</v>
      </c>
      <c r="F11" s="308" t="s">
        <v>156</v>
      </c>
      <c r="G11" s="551"/>
      <c r="H11" s="7"/>
    </row>
    <row r="12" spans="1:12" ht="46.8" x14ac:dyDescent="0.3">
      <c r="A12" s="7"/>
      <c r="B12" s="356" t="str">
        <f>CODES!G66</f>
        <v>REG_CL_URB_DEGC_GT30</v>
      </c>
      <c r="C12" s="16" t="s">
        <v>155</v>
      </c>
      <c r="D12" s="17" t="s">
        <v>124</v>
      </c>
      <c r="E12" s="303" t="s">
        <v>116</v>
      </c>
      <c r="F12" s="307" t="s">
        <v>157</v>
      </c>
      <c r="G12" s="551"/>
      <c r="H12" s="7"/>
    </row>
    <row r="13" spans="1:12" ht="46.8" x14ac:dyDescent="0.3">
      <c r="A13" s="7"/>
      <c r="B13" s="356" t="str">
        <f>CODES!G67</f>
        <v>REG_CL_URB_DEGC_GT35</v>
      </c>
      <c r="C13" s="16" t="s">
        <v>155</v>
      </c>
      <c r="D13" s="17" t="s">
        <v>124</v>
      </c>
      <c r="E13" s="303" t="s">
        <v>116</v>
      </c>
      <c r="F13" s="307" t="s">
        <v>158</v>
      </c>
      <c r="G13" s="551"/>
      <c r="H13" s="7"/>
    </row>
    <row r="14" spans="1:12" ht="16.2" thickBot="1" x14ac:dyDescent="0.35">
      <c r="A14" s="7"/>
      <c r="B14" s="356" t="str">
        <f>CODES!G54</f>
        <v>REG_CL_BEN_PER</v>
      </c>
      <c r="C14" s="16" t="s">
        <v>118</v>
      </c>
      <c r="D14" s="17" t="s">
        <v>124</v>
      </c>
      <c r="E14" s="304" t="s">
        <v>116</v>
      </c>
      <c r="F14" s="309" t="s">
        <v>159</v>
      </c>
      <c r="G14" s="551">
        <v>611917</v>
      </c>
      <c r="H14" s="7"/>
    </row>
    <row r="15" spans="1:12" ht="16.2" thickBot="1" x14ac:dyDescent="0.35">
      <c r="B15" s="356" t="str">
        <f>CODES!G57</f>
        <v>REG_AIR_FL_BEN_PER</v>
      </c>
      <c r="C15" s="16" t="s">
        <v>118</v>
      </c>
      <c r="D15" s="17" t="s">
        <v>124</v>
      </c>
      <c r="E15" s="305" t="s">
        <v>160</v>
      </c>
      <c r="F15" s="310" t="s">
        <v>159</v>
      </c>
      <c r="G15" s="552">
        <v>1370351</v>
      </c>
      <c r="H15" s="7"/>
    </row>
    <row r="16" spans="1:12" ht="16.2" thickBot="1" x14ac:dyDescent="0.35">
      <c r="B16" s="356" t="s">
        <v>755</v>
      </c>
      <c r="C16" s="16" t="s">
        <v>106</v>
      </c>
      <c r="D16" s="84" t="s">
        <v>136</v>
      </c>
      <c r="E16" s="409" t="s">
        <v>753</v>
      </c>
      <c r="F16" s="410" t="s">
        <v>754</v>
      </c>
      <c r="G16" s="552" t="s">
        <v>909</v>
      </c>
      <c r="H16" s="7"/>
    </row>
    <row r="17" spans="5:8" x14ac:dyDescent="0.3">
      <c r="E17" s="357"/>
      <c r="F17" s="358"/>
      <c r="H17" s="7"/>
    </row>
    <row r="18" spans="5:8" x14ac:dyDescent="0.3">
      <c r="E18" s="357"/>
      <c r="F18" s="355"/>
      <c r="H18" s="7"/>
    </row>
    <row r="19" spans="5:8" x14ac:dyDescent="0.3">
      <c r="E19" s="357"/>
      <c r="H19" s="7"/>
    </row>
    <row r="20" spans="5:8" x14ac:dyDescent="0.3">
      <c r="H20" s="7"/>
    </row>
    <row r="21" spans="5:8" x14ac:dyDescent="0.3">
      <c r="H21" s="7"/>
    </row>
    <row r="22" spans="5:8" x14ac:dyDescent="0.3">
      <c r="H22" s="7"/>
    </row>
    <row r="23" spans="5:8" x14ac:dyDescent="0.3">
      <c r="H23" s="7"/>
    </row>
  </sheetData>
  <sheetProtection algorithmName="SHA-512" hashValue="3cpfoKsJWkRTHIQI2KmKGd243eknrsWI8ToLLZg9bhpdIfvkHQgvzuErS/novW76b2aT6YpGUOT/o8gpWYlm4g==" saltValue="F1oFo4yHsK3ngmFKkqsYMw==" spinCount="100000" sheet="1" objects="1" scenarios="1"/>
  <mergeCells count="1">
    <mergeCell ref="E2:G2"/>
  </mergeCells>
  <dataValidations count="2">
    <dataValidation type="decimal" operator="greaterThanOrEqual" allowBlank="1" showInputMessage="1" showErrorMessage="1" sqref="G11:G13" xr:uid="{C4CC1B28-7D35-43BD-93B1-68082D40762E}">
      <formula1>0</formula1>
    </dataValidation>
    <dataValidation type="whole" operator="greaterThanOrEqual" allowBlank="1" showInputMessage="1" showErrorMessage="1" error="Must be a whole (integer) value, greater than or equal to 0" sqref="G8:G10 G14:G15" xr:uid="{54743054-0F20-45D3-970F-C4158808FE33}">
      <formula1>0</formula1>
    </dataValidation>
  </dataValidation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A0EEE-1B35-4608-838B-354CB2724C12}">
  <sheetPr codeName="Sheet7"/>
  <dimension ref="A1:AK22"/>
  <sheetViews>
    <sheetView topLeftCell="A7" workbookViewId="0">
      <selection activeCell="W16" sqref="W16"/>
    </sheetView>
  </sheetViews>
  <sheetFormatPr defaultColWidth="8.88671875" defaultRowHeight="14.4" x14ac:dyDescent="0.3"/>
  <cols>
    <col min="1" max="1" width="12" customWidth="1"/>
    <col min="2" max="2" width="31.33203125" customWidth="1"/>
    <col min="3" max="3" width="10.44140625" customWidth="1"/>
    <col min="4" max="4" width="14" customWidth="1"/>
    <col min="5" max="5" width="4.44140625" customWidth="1"/>
    <col min="6" max="6" width="37.88671875" customWidth="1"/>
    <col min="7" max="18" width="11.6640625" customWidth="1"/>
    <col min="19" max="19" width="14.33203125" customWidth="1"/>
  </cols>
  <sheetData>
    <row r="1" spans="1:19" ht="16.2" thickBot="1" x14ac:dyDescent="0.35">
      <c r="F1" s="9"/>
      <c r="G1" s="9"/>
      <c r="H1" s="9"/>
    </row>
    <row r="2" spans="1:19" ht="24.6" thickTop="1" thickBot="1" x14ac:dyDescent="0.5">
      <c r="F2" s="636" t="s">
        <v>629</v>
      </c>
      <c r="G2" s="636"/>
      <c r="H2" s="636"/>
      <c r="I2" s="636"/>
      <c r="J2" s="636"/>
      <c r="K2" s="636"/>
      <c r="L2" s="636"/>
      <c r="M2" s="636"/>
      <c r="N2" s="636"/>
      <c r="O2" s="636"/>
      <c r="P2" s="636"/>
      <c r="Q2" s="636"/>
      <c r="R2" s="636"/>
      <c r="S2" s="636"/>
    </row>
    <row r="3" spans="1:19" ht="21" x14ac:dyDescent="0.3">
      <c r="B3" s="16" t="s">
        <v>61</v>
      </c>
      <c r="C3" s="15">
        <f>IF('GETTING STARTED'!E10="","",'GETTING STARTED'!E10)</f>
        <v>2024</v>
      </c>
      <c r="F3" s="282" t="s">
        <v>630</v>
      </c>
      <c r="G3" s="281" t="str">
        <f>IF('GETTING STARTED'!$E$9="","",'GETTING STARTED'!$E$9)</f>
        <v>Estonia</v>
      </c>
      <c r="H3" s="281"/>
      <c r="I3" s="281"/>
      <c r="J3" s="281"/>
      <c r="K3" s="281"/>
      <c r="L3" s="281"/>
      <c r="M3" s="281"/>
      <c r="N3" s="281"/>
      <c r="O3" s="281"/>
      <c r="P3" s="281"/>
      <c r="Q3" s="281"/>
      <c r="R3" s="281"/>
      <c r="S3" s="281"/>
    </row>
    <row r="4" spans="1:19" ht="21" x14ac:dyDescent="0.3">
      <c r="B4" s="16" t="s">
        <v>62</v>
      </c>
      <c r="C4">
        <f>IF('GETTING STARTED'!E10="","",'GETTING STARTED'!E10)</f>
        <v>2024</v>
      </c>
      <c r="F4" s="282" t="s">
        <v>631</v>
      </c>
      <c r="G4" s="281">
        <f>IF('GETTING STARTED'!$E$10="","",'GETTING STARTED'!$E$10)</f>
        <v>2024</v>
      </c>
      <c r="H4" s="281"/>
      <c r="I4" s="281"/>
      <c r="J4" s="281"/>
      <c r="K4" s="281"/>
      <c r="L4" s="281"/>
      <c r="M4" s="281"/>
      <c r="N4" s="281"/>
      <c r="O4" s="281"/>
      <c r="P4" s="281"/>
      <c r="Q4" s="281"/>
      <c r="R4" s="281"/>
      <c r="S4" s="281"/>
    </row>
    <row r="5" spans="1:19" ht="21.6" thickBot="1" x14ac:dyDescent="0.35">
      <c r="B5" s="16" t="s">
        <v>161</v>
      </c>
      <c r="C5" s="84" t="s">
        <v>149</v>
      </c>
      <c r="F5" s="283"/>
      <c r="G5" s="286"/>
      <c r="H5" s="286"/>
      <c r="I5" s="286"/>
      <c r="J5" s="286"/>
      <c r="K5" s="286"/>
      <c r="L5" s="286"/>
      <c r="M5" s="286"/>
      <c r="N5" s="286"/>
      <c r="O5" s="286"/>
      <c r="P5" s="286"/>
      <c r="Q5" s="286"/>
      <c r="R5" s="286"/>
      <c r="S5" s="286"/>
    </row>
    <row r="6" spans="1:19" ht="15" thickBot="1" x14ac:dyDescent="0.35">
      <c r="G6" s="1">
        <v>1</v>
      </c>
      <c r="H6" s="2">
        <v>2</v>
      </c>
      <c r="I6" s="2">
        <v>3</v>
      </c>
      <c r="J6" s="2">
        <v>4</v>
      </c>
      <c r="K6" s="2">
        <v>5</v>
      </c>
      <c r="L6" s="2">
        <v>6</v>
      </c>
      <c r="M6" s="2">
        <v>7</v>
      </c>
      <c r="N6" s="2">
        <v>8</v>
      </c>
      <c r="O6" s="2">
        <v>9</v>
      </c>
      <c r="P6" s="2">
        <v>10</v>
      </c>
      <c r="Q6" s="2">
        <v>11</v>
      </c>
      <c r="R6" s="3">
        <v>12</v>
      </c>
      <c r="S6" s="4"/>
    </row>
    <row r="7" spans="1:19" ht="58.2" thickBot="1" x14ac:dyDescent="0.35">
      <c r="A7" s="34" t="s">
        <v>162</v>
      </c>
      <c r="B7" s="67" t="s">
        <v>65</v>
      </c>
      <c r="C7" s="5" t="s">
        <v>66</v>
      </c>
      <c r="G7" s="36" t="s">
        <v>163</v>
      </c>
      <c r="H7" s="37" t="s">
        <v>68</v>
      </c>
      <c r="I7" s="37" t="s">
        <v>69</v>
      </c>
      <c r="J7" s="37" t="s">
        <v>70</v>
      </c>
      <c r="K7" s="37" t="s">
        <v>71</v>
      </c>
      <c r="L7" s="37" t="s">
        <v>72</v>
      </c>
      <c r="M7" s="37" t="s">
        <v>73</v>
      </c>
      <c r="N7" s="37" t="s">
        <v>74</v>
      </c>
      <c r="O7" s="37" t="s">
        <v>75</v>
      </c>
      <c r="P7" s="37" t="s">
        <v>76</v>
      </c>
      <c r="Q7" s="37" t="s">
        <v>77</v>
      </c>
      <c r="R7" s="38" t="s">
        <v>78</v>
      </c>
      <c r="S7" s="39" t="s">
        <v>136</v>
      </c>
    </row>
    <row r="8" spans="1:19" ht="43.2" x14ac:dyDescent="0.3">
      <c r="A8" s="35" t="s">
        <v>705</v>
      </c>
      <c r="B8" s="85" t="s">
        <v>164</v>
      </c>
      <c r="C8" s="15" t="s">
        <v>106</v>
      </c>
      <c r="D8" s="15"/>
      <c r="E8" s="15"/>
      <c r="F8" s="87" t="s">
        <v>165</v>
      </c>
      <c r="G8" s="296"/>
      <c r="H8" s="296"/>
      <c r="I8" s="296"/>
      <c r="J8" s="296"/>
      <c r="K8" s="296"/>
      <c r="L8" s="296"/>
      <c r="M8" s="296"/>
      <c r="N8" s="296"/>
      <c r="O8" s="296"/>
      <c r="P8" s="296"/>
      <c r="Q8" s="296"/>
      <c r="R8" s="296"/>
      <c r="S8" s="296">
        <f>IF('Table 1 - Supply'!BC46="", "", 'Table 1 - Supply'!BC46)</f>
        <v>9300</v>
      </c>
    </row>
    <row r="9" spans="1:19" ht="28.8" x14ac:dyDescent="0.3">
      <c r="A9" s="35">
        <f>C$4</f>
        <v>2024</v>
      </c>
      <c r="B9" s="19" t="s">
        <v>166</v>
      </c>
      <c r="C9" s="15" t="s">
        <v>106</v>
      </c>
      <c r="D9" s="15"/>
      <c r="E9" s="15"/>
      <c r="F9" s="88" t="s">
        <v>167</v>
      </c>
      <c r="G9" s="296"/>
      <c r="H9" s="296"/>
      <c r="I9" s="296"/>
      <c r="J9" s="296"/>
      <c r="K9" s="296"/>
      <c r="L9" s="296"/>
      <c r="M9" s="296"/>
      <c r="N9" s="296"/>
      <c r="O9" s="296"/>
      <c r="P9" s="296"/>
      <c r="Q9" s="296"/>
      <c r="R9" s="296"/>
      <c r="S9" s="296">
        <f>IF('Table 1 - Supply'!BC47="", "", 'Table 1 - Supply'!BC47)</f>
        <v>0</v>
      </c>
    </row>
    <row r="10" spans="1:19" x14ac:dyDescent="0.3">
      <c r="A10" s="35">
        <f t="shared" ref="A10:A20" si="0">C$4</f>
        <v>2024</v>
      </c>
      <c r="B10" s="19" t="s">
        <v>168</v>
      </c>
      <c r="C10" s="15" t="s">
        <v>106</v>
      </c>
      <c r="D10" s="15"/>
      <c r="E10" s="15"/>
      <c r="F10" s="88" t="s">
        <v>169</v>
      </c>
      <c r="G10" s="296"/>
      <c r="H10" s="296"/>
      <c r="I10" s="296"/>
      <c r="J10" s="296"/>
      <c r="K10" s="296"/>
      <c r="L10" s="296"/>
      <c r="M10" s="296"/>
      <c r="N10" s="296"/>
      <c r="O10" s="296"/>
      <c r="P10" s="296"/>
      <c r="Q10" s="296"/>
      <c r="R10" s="296"/>
      <c r="S10" s="296" t="str">
        <f>IF('Table 1 - Supply'!BC48="", "", 'Table 1 - Supply'!BC48)</f>
        <v/>
      </c>
    </row>
    <row r="11" spans="1:19" x14ac:dyDescent="0.3">
      <c r="A11" s="35">
        <f t="shared" si="0"/>
        <v>2024</v>
      </c>
      <c r="B11" s="19" t="s">
        <v>170</v>
      </c>
      <c r="C11" s="15" t="s">
        <v>106</v>
      </c>
      <c r="D11" s="15"/>
      <c r="E11" s="15"/>
      <c r="F11" s="88" t="s">
        <v>171</v>
      </c>
      <c r="G11" s="296"/>
      <c r="H11" s="296"/>
      <c r="I11" s="296"/>
      <c r="J11" s="296"/>
      <c r="K11" s="296"/>
      <c r="L11" s="296"/>
      <c r="M11" s="296"/>
      <c r="N11" s="296"/>
      <c r="O11" s="296"/>
      <c r="P11" s="296"/>
      <c r="Q11" s="296"/>
      <c r="R11" s="296"/>
      <c r="S11" s="296">
        <f>IF('Table 1 - Supply'!BC49="", "", 'Table 1 - Supply'!BC49)</f>
        <v>552.04927033621789</v>
      </c>
    </row>
    <row r="12" spans="1:19" ht="28.8" x14ac:dyDescent="0.3">
      <c r="A12" s="35">
        <f t="shared" si="0"/>
        <v>2024</v>
      </c>
      <c r="B12" s="19" t="s">
        <v>172</v>
      </c>
      <c r="C12" s="15" t="s">
        <v>106</v>
      </c>
      <c r="D12" s="15"/>
      <c r="E12" s="15"/>
      <c r="F12" s="88" t="s">
        <v>173</v>
      </c>
      <c r="G12" s="296"/>
      <c r="H12" s="296"/>
      <c r="I12" s="296"/>
      <c r="J12" s="296"/>
      <c r="K12" s="296"/>
      <c r="L12" s="296"/>
      <c r="M12" s="296"/>
      <c r="N12" s="296"/>
      <c r="O12" s="296"/>
      <c r="P12" s="296"/>
      <c r="Q12" s="296"/>
      <c r="R12" s="296"/>
      <c r="S12" s="296">
        <f>IF('Table 1 - Supply'!BC50="", "", 'Table 1 - Supply'!BC50)</f>
        <v>499087.7997581808</v>
      </c>
    </row>
    <row r="13" spans="1:19" ht="28.8" x14ac:dyDescent="0.3">
      <c r="A13" s="35">
        <f t="shared" si="0"/>
        <v>2024</v>
      </c>
      <c r="B13" s="85" t="s">
        <v>174</v>
      </c>
      <c r="C13" s="15" t="s">
        <v>106</v>
      </c>
      <c r="D13" s="86"/>
      <c r="E13" s="15"/>
      <c r="F13" s="288" t="s">
        <v>175</v>
      </c>
      <c r="G13" s="296"/>
      <c r="H13" s="296"/>
      <c r="I13" s="296"/>
      <c r="J13" s="296"/>
      <c r="K13" s="296"/>
      <c r="L13" s="296"/>
      <c r="M13" s="296"/>
      <c r="N13" s="296"/>
      <c r="O13" s="296"/>
      <c r="P13" s="296"/>
      <c r="Q13" s="296"/>
      <c r="R13" s="296"/>
      <c r="S13" s="296" t="str">
        <f>IF('Table 1 - Supply'!BC51="", "", 'Table 1 - Supply'!BC51)</f>
        <v/>
      </c>
    </row>
    <row r="14" spans="1:19" x14ac:dyDescent="0.3">
      <c r="A14" s="35">
        <f t="shared" si="0"/>
        <v>2024</v>
      </c>
      <c r="B14" s="19" t="s">
        <v>176</v>
      </c>
      <c r="C14" s="15" t="s">
        <v>106</v>
      </c>
      <c r="D14" s="15"/>
      <c r="E14" s="15"/>
      <c r="F14" s="88" t="s">
        <v>177</v>
      </c>
      <c r="G14" s="296"/>
      <c r="H14" s="296"/>
      <c r="I14" s="296"/>
      <c r="J14" s="296"/>
      <c r="K14" s="296"/>
      <c r="L14" s="296"/>
      <c r="M14" s="296"/>
      <c r="N14" s="296"/>
      <c r="O14" s="296"/>
      <c r="P14" s="296"/>
      <c r="Q14" s="296"/>
      <c r="R14" s="296"/>
      <c r="S14" s="296" t="str">
        <f>IF('Table 1 - Supply'!BC52="", "", 'Table 1 - Supply'!BC52)</f>
        <v/>
      </c>
    </row>
    <row r="15" spans="1:19" x14ac:dyDescent="0.3">
      <c r="A15" s="35">
        <f t="shared" si="0"/>
        <v>2024</v>
      </c>
      <c r="B15" s="19" t="s">
        <v>178</v>
      </c>
      <c r="C15" s="15" t="s">
        <v>106</v>
      </c>
      <c r="D15" s="15"/>
      <c r="E15" s="15"/>
      <c r="F15" s="88" t="s">
        <v>179</v>
      </c>
      <c r="G15" s="296"/>
      <c r="H15" s="296"/>
      <c r="I15" s="296"/>
      <c r="J15" s="296"/>
      <c r="K15" s="296"/>
      <c r="L15" s="296"/>
      <c r="M15" s="296"/>
      <c r="N15" s="296"/>
      <c r="O15" s="296"/>
      <c r="P15" s="296"/>
      <c r="Q15" s="296"/>
      <c r="R15" s="296"/>
      <c r="S15" s="296" t="str">
        <f>IF('Table 1 - Supply'!BC53="", "", 'Table 1 - Supply'!BC53)</f>
        <v/>
      </c>
    </row>
    <row r="16" spans="1:19" x14ac:dyDescent="0.3">
      <c r="A16" s="35">
        <f t="shared" si="0"/>
        <v>2024</v>
      </c>
      <c r="B16" s="19" t="s">
        <v>180</v>
      </c>
      <c r="C16" s="15" t="s">
        <v>106</v>
      </c>
      <c r="D16" s="15"/>
      <c r="E16" s="15"/>
      <c r="F16" s="90" t="s">
        <v>181</v>
      </c>
      <c r="G16" s="296"/>
      <c r="H16" s="296"/>
      <c r="I16" s="296"/>
      <c r="J16" s="296"/>
      <c r="K16" s="296"/>
      <c r="L16" s="296"/>
      <c r="M16" s="296"/>
      <c r="N16" s="296"/>
      <c r="O16" s="296"/>
      <c r="P16" s="296"/>
      <c r="Q16" s="296"/>
      <c r="R16" s="296"/>
      <c r="S16" s="296">
        <f>IF('Table 1 - Supply'!BC54="", "", 'Table 1 - Supply'!BC54)</f>
        <v>4073838845.0987487</v>
      </c>
    </row>
    <row r="17" spans="1:37" ht="28.8" x14ac:dyDescent="0.3">
      <c r="A17" s="35">
        <f t="shared" si="0"/>
        <v>2024</v>
      </c>
      <c r="B17" s="19" t="s">
        <v>182</v>
      </c>
      <c r="C17" s="15" t="s">
        <v>106</v>
      </c>
      <c r="D17" s="15"/>
      <c r="E17" s="15"/>
      <c r="F17" s="90" t="s">
        <v>183</v>
      </c>
      <c r="G17" s="296"/>
      <c r="H17" s="296"/>
      <c r="I17" s="296"/>
      <c r="J17" s="296"/>
      <c r="K17" s="296"/>
      <c r="L17" s="296"/>
      <c r="M17" s="296"/>
      <c r="N17" s="296"/>
      <c r="O17" s="296"/>
      <c r="P17" s="296"/>
      <c r="Q17" s="296"/>
      <c r="R17" s="296"/>
      <c r="S17" s="296">
        <f>IF('Table 1 - Supply'!BC55="", "", 'Table 1 - Supply'!BC55)</f>
        <v>2.2458180379208104</v>
      </c>
    </row>
    <row r="18" spans="1:37" x14ac:dyDescent="0.3">
      <c r="A18" s="35">
        <f t="shared" si="0"/>
        <v>2024</v>
      </c>
      <c r="B18" s="19" t="s">
        <v>184</v>
      </c>
      <c r="C18" s="15" t="s">
        <v>106</v>
      </c>
      <c r="D18" s="15"/>
      <c r="E18" s="15"/>
      <c r="F18" s="88" t="s">
        <v>185</v>
      </c>
      <c r="G18" s="296"/>
      <c r="H18" s="296"/>
      <c r="I18" s="296"/>
      <c r="J18" s="296"/>
      <c r="K18" s="296"/>
      <c r="L18" s="296"/>
      <c r="M18" s="296"/>
      <c r="N18" s="296"/>
      <c r="O18" s="296"/>
      <c r="P18" s="296"/>
      <c r="Q18" s="296"/>
      <c r="R18" s="296"/>
      <c r="S18" s="296">
        <f>IF('Table 1 - Supply'!BC56="", "", 'Table 1 - Supply'!BC56)</f>
        <v>2944083</v>
      </c>
    </row>
    <row r="19" spans="1:37" x14ac:dyDescent="0.3">
      <c r="A19" s="35">
        <f t="shared" si="0"/>
        <v>2024</v>
      </c>
      <c r="B19" s="85" t="s">
        <v>186</v>
      </c>
      <c r="C19" s="15" t="s">
        <v>106</v>
      </c>
      <c r="D19" s="15"/>
      <c r="E19" s="15"/>
      <c r="F19" s="89" t="s">
        <v>187</v>
      </c>
      <c r="G19" s="298"/>
      <c r="H19" s="298"/>
      <c r="I19" s="298"/>
      <c r="J19" s="298"/>
      <c r="K19" s="298"/>
      <c r="L19" s="298"/>
      <c r="M19" s="298"/>
      <c r="N19" s="298"/>
      <c r="O19" s="298"/>
      <c r="P19" s="298"/>
      <c r="Q19" s="298"/>
      <c r="R19" s="298"/>
      <c r="S19" s="298" t="str">
        <f>IF('Table 1 - Supply'!BC57="", "", 'Table 1 - Supply'!BC57)</f>
        <v/>
      </c>
    </row>
    <row r="20" spans="1:37" ht="43.8" thickBot="1" x14ac:dyDescent="0.35">
      <c r="A20" s="35">
        <f t="shared" si="0"/>
        <v>2024</v>
      </c>
      <c r="B20" s="85" t="s">
        <v>164</v>
      </c>
      <c r="C20" s="15" t="s">
        <v>106</v>
      </c>
      <c r="D20" s="15"/>
      <c r="E20" s="15"/>
      <c r="F20" s="91" t="s">
        <v>188</v>
      </c>
      <c r="G20" s="298"/>
      <c r="H20" s="298"/>
      <c r="I20" s="298"/>
      <c r="J20" s="298"/>
      <c r="K20" s="298"/>
      <c r="L20" s="298"/>
      <c r="M20" s="298"/>
      <c r="N20" s="298"/>
      <c r="O20" s="298"/>
      <c r="P20" s="298"/>
      <c r="Q20" s="298"/>
      <c r="R20" s="298"/>
      <c r="S20" s="298"/>
    </row>
    <row r="21" spans="1:37" x14ac:dyDescent="0.3">
      <c r="A21" s="35"/>
      <c r="B21" s="3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row>
    <row r="22" spans="1:37" x14ac:dyDescent="0.3">
      <c r="A22" s="15"/>
      <c r="B22" s="15"/>
      <c r="C22" s="15"/>
      <c r="F22" s="18" t="s">
        <v>123</v>
      </c>
      <c r="G22" s="84" t="s">
        <v>124</v>
      </c>
      <c r="H22" s="84" t="s">
        <v>125</v>
      </c>
      <c r="I22" s="84" t="s">
        <v>126</v>
      </c>
      <c r="J22" s="84" t="s">
        <v>127</v>
      </c>
      <c r="K22" s="84" t="s">
        <v>128</v>
      </c>
      <c r="L22" s="84" t="s">
        <v>129</v>
      </c>
      <c r="M22" s="84" t="s">
        <v>130</v>
      </c>
      <c r="N22" s="84" t="s">
        <v>131</v>
      </c>
      <c r="O22" s="84" t="s">
        <v>132</v>
      </c>
      <c r="P22" s="84" t="s">
        <v>133</v>
      </c>
      <c r="Q22" s="84" t="s">
        <v>134</v>
      </c>
      <c r="R22" s="84" t="s">
        <v>135</v>
      </c>
      <c r="S22" s="84" t="s">
        <v>136</v>
      </c>
    </row>
  </sheetData>
  <mergeCells count="1">
    <mergeCell ref="F2:S2"/>
  </mergeCells>
  <dataValidations count="2">
    <dataValidation type="decimal" operator="greaterThanOrEqual" allowBlank="1" showInputMessage="1" showErrorMessage="1" error="Must be a decimal value greater than or equal to 0" sqref="G8:O18 Q8:Q18" xr:uid="{36A48D9C-D79E-45B8-A8F6-E09F976E12C9}">
      <formula1>0</formula1>
    </dataValidation>
    <dataValidation type="decimal" operator="greaterThan" allowBlank="1" showInputMessage="1" showErrorMessage="1" error="Must be a positive, decimal value" sqref="Q19:Q20 G19:O20" xr:uid="{8234CBEB-1592-4863-8354-00A882685361}">
      <formula1>0</formula1>
    </dataValidation>
  </dataValidation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92313-E9AE-4093-BEEC-55DB307A0102}">
  <sheetPr codeName="Sheet8"/>
  <dimension ref="A1:I68"/>
  <sheetViews>
    <sheetView topLeftCell="A6" zoomScale="96" zoomScaleNormal="96" workbookViewId="0">
      <selection activeCell="I30" sqref="I30"/>
    </sheetView>
  </sheetViews>
  <sheetFormatPr defaultColWidth="8.88671875" defaultRowHeight="14.4" x14ac:dyDescent="0.3"/>
  <cols>
    <col min="2" max="2" width="16.88671875" customWidth="1"/>
    <col min="3" max="3" width="18.6640625" customWidth="1"/>
    <col min="4" max="4" width="13.44140625" hidden="1" customWidth="1"/>
    <col min="5" max="5" width="13.44140625" style="375" hidden="1" customWidth="1"/>
    <col min="6" max="6" width="8" style="376" hidden="1" customWidth="1"/>
    <col min="7" max="7" width="27.44140625" bestFit="1" customWidth="1"/>
    <col min="8" max="8" width="88" customWidth="1"/>
    <col min="9" max="9" width="18.6640625" bestFit="1" customWidth="1"/>
  </cols>
  <sheetData>
    <row r="1" spans="1:9" hidden="1" x14ac:dyDescent="0.3"/>
    <row r="2" spans="1:9" ht="18" hidden="1" customHeight="1" x14ac:dyDescent="0.3"/>
    <row r="3" spans="1:9" hidden="1" x14ac:dyDescent="0.3"/>
    <row r="4" spans="1:9" hidden="1" x14ac:dyDescent="0.3"/>
    <row r="5" spans="1:9" hidden="1" x14ac:dyDescent="0.3"/>
    <row r="7" spans="1:9" ht="15" thickBot="1" x14ac:dyDescent="0.35">
      <c r="C7" s="40" t="s">
        <v>336</v>
      </c>
      <c r="D7" s="40" t="s">
        <v>337</v>
      </c>
      <c r="E7" s="377" t="s">
        <v>338</v>
      </c>
      <c r="F7" s="376" t="s">
        <v>66</v>
      </c>
      <c r="G7" s="40" t="s">
        <v>339</v>
      </c>
      <c r="H7" s="40" t="s">
        <v>340</v>
      </c>
      <c r="I7" s="40" t="s">
        <v>341</v>
      </c>
    </row>
    <row r="8" spans="1:9" ht="18.600000000000001" thickBot="1" x14ac:dyDescent="0.35">
      <c r="A8" s="54" t="s">
        <v>342</v>
      </c>
      <c r="B8" s="639" t="s">
        <v>343</v>
      </c>
      <c r="C8" s="41" t="s">
        <v>81</v>
      </c>
      <c r="D8" s="42" t="str">
        <f>CONCATENATE($A$8,"_CROP")</f>
        <v>PROV_CROP</v>
      </c>
      <c r="E8" s="378" t="s">
        <v>344</v>
      </c>
      <c r="F8" s="379" t="s">
        <v>80</v>
      </c>
      <c r="G8" s="359" t="s">
        <v>756</v>
      </c>
      <c r="H8" s="63" t="s">
        <v>81</v>
      </c>
    </row>
    <row r="9" spans="1:9" x14ac:dyDescent="0.3">
      <c r="B9" s="640"/>
      <c r="C9" s="23"/>
      <c r="D9" s="28" t="str">
        <f>D$8</f>
        <v>PROV_CROP</v>
      </c>
      <c r="E9" s="380" t="s">
        <v>345</v>
      </c>
      <c r="F9" s="56" t="s">
        <v>80</v>
      </c>
      <c r="G9" s="360" t="s">
        <v>757</v>
      </c>
      <c r="H9" s="64" t="s">
        <v>346</v>
      </c>
    </row>
    <row r="10" spans="1:9" x14ac:dyDescent="0.3">
      <c r="B10" s="640"/>
      <c r="C10" s="23"/>
      <c r="D10" s="28" t="str">
        <f t="shared" ref="D10:D26" si="0">D$8</f>
        <v>PROV_CROP</v>
      </c>
      <c r="E10" s="380" t="s">
        <v>347</v>
      </c>
      <c r="F10" s="56" t="s">
        <v>80</v>
      </c>
      <c r="G10" s="360" t="s">
        <v>758</v>
      </c>
      <c r="H10" s="64" t="s">
        <v>348</v>
      </c>
    </row>
    <row r="11" spans="1:9" x14ac:dyDescent="0.3">
      <c r="B11" s="640"/>
      <c r="C11" s="23"/>
      <c r="D11" s="28" t="str">
        <f t="shared" si="0"/>
        <v>PROV_CROP</v>
      </c>
      <c r="E11" s="380" t="s">
        <v>349</v>
      </c>
      <c r="F11" s="56" t="s">
        <v>80</v>
      </c>
      <c r="G11" s="360" t="s">
        <v>759</v>
      </c>
      <c r="H11" s="64" t="s">
        <v>350</v>
      </c>
    </row>
    <row r="12" spans="1:9" x14ac:dyDescent="0.3">
      <c r="B12" s="640"/>
      <c r="C12" s="23"/>
      <c r="D12" s="28" t="str">
        <f t="shared" si="0"/>
        <v>PROV_CROP</v>
      </c>
      <c r="E12" s="380" t="s">
        <v>351</v>
      </c>
      <c r="F12" s="56" t="s">
        <v>80</v>
      </c>
      <c r="G12" s="360" t="s">
        <v>760</v>
      </c>
      <c r="H12" s="64" t="s">
        <v>352</v>
      </c>
    </row>
    <row r="13" spans="1:9" x14ac:dyDescent="0.3">
      <c r="B13" s="640"/>
      <c r="C13" s="23"/>
      <c r="D13" s="28" t="str">
        <f t="shared" si="0"/>
        <v>PROV_CROP</v>
      </c>
      <c r="E13" s="380" t="s">
        <v>353</v>
      </c>
      <c r="F13" s="56" t="s">
        <v>80</v>
      </c>
      <c r="G13" s="360" t="s">
        <v>761</v>
      </c>
      <c r="H13" s="64" t="s">
        <v>354</v>
      </c>
    </row>
    <row r="14" spans="1:9" x14ac:dyDescent="0.3">
      <c r="B14" s="640"/>
      <c r="C14" s="23"/>
      <c r="D14" s="28" t="str">
        <f t="shared" si="0"/>
        <v>PROV_CROP</v>
      </c>
      <c r="E14" s="380" t="s">
        <v>355</v>
      </c>
      <c r="F14" s="56" t="s">
        <v>80</v>
      </c>
      <c r="G14" s="360" t="s">
        <v>762</v>
      </c>
      <c r="H14" s="64" t="s">
        <v>356</v>
      </c>
    </row>
    <row r="15" spans="1:9" x14ac:dyDescent="0.3">
      <c r="B15" s="640"/>
      <c r="C15" s="23"/>
      <c r="D15" s="28" t="str">
        <f t="shared" si="0"/>
        <v>PROV_CROP</v>
      </c>
      <c r="E15" s="380" t="s">
        <v>357</v>
      </c>
      <c r="F15" s="56" t="s">
        <v>80</v>
      </c>
      <c r="G15" s="360" t="s">
        <v>763</v>
      </c>
      <c r="H15" s="64" t="s">
        <v>358</v>
      </c>
    </row>
    <row r="16" spans="1:9" x14ac:dyDescent="0.3">
      <c r="B16" s="640"/>
      <c r="C16" s="23"/>
      <c r="D16" s="28" t="str">
        <f t="shared" si="0"/>
        <v>PROV_CROP</v>
      </c>
      <c r="E16" s="380" t="s">
        <v>359</v>
      </c>
      <c r="F16" s="56" t="s">
        <v>80</v>
      </c>
      <c r="G16" s="360" t="s">
        <v>764</v>
      </c>
      <c r="H16" s="64" t="s">
        <v>360</v>
      </c>
    </row>
    <row r="17" spans="2:9" x14ac:dyDescent="0.3">
      <c r="B17" s="640"/>
      <c r="C17" s="23"/>
      <c r="D17" s="28" t="str">
        <f t="shared" si="0"/>
        <v>PROV_CROP</v>
      </c>
      <c r="E17" s="380" t="s">
        <v>361</v>
      </c>
      <c r="F17" s="56" t="s">
        <v>80</v>
      </c>
      <c r="G17" s="360" t="s">
        <v>765</v>
      </c>
      <c r="H17" s="64" t="s">
        <v>362</v>
      </c>
    </row>
    <row r="18" spans="2:9" x14ac:dyDescent="0.3">
      <c r="B18" s="640"/>
      <c r="C18" s="23"/>
      <c r="D18" s="28" t="str">
        <f t="shared" si="0"/>
        <v>PROV_CROP</v>
      </c>
      <c r="E18" s="380" t="s">
        <v>363</v>
      </c>
      <c r="F18" s="56" t="s">
        <v>80</v>
      </c>
      <c r="G18" s="360" t="s">
        <v>766</v>
      </c>
      <c r="H18" s="64" t="s">
        <v>364</v>
      </c>
    </row>
    <row r="19" spans="2:9" x14ac:dyDescent="0.3">
      <c r="B19" s="640"/>
      <c r="C19" s="23"/>
      <c r="D19" s="28" t="str">
        <f t="shared" si="0"/>
        <v>PROV_CROP</v>
      </c>
      <c r="E19" s="380" t="s">
        <v>365</v>
      </c>
      <c r="F19" s="56" t="s">
        <v>80</v>
      </c>
      <c r="G19" s="360" t="s">
        <v>767</v>
      </c>
      <c r="H19" s="64" t="s">
        <v>366</v>
      </c>
    </row>
    <row r="20" spans="2:9" x14ac:dyDescent="0.3">
      <c r="B20" s="640"/>
      <c r="C20" s="23"/>
      <c r="D20" s="28" t="str">
        <f t="shared" si="0"/>
        <v>PROV_CROP</v>
      </c>
      <c r="E20" s="380" t="s">
        <v>367</v>
      </c>
      <c r="F20" s="56" t="s">
        <v>80</v>
      </c>
      <c r="G20" s="360" t="s">
        <v>768</v>
      </c>
      <c r="H20" s="64" t="s">
        <v>368</v>
      </c>
    </row>
    <row r="21" spans="2:9" x14ac:dyDescent="0.3">
      <c r="B21" s="640"/>
      <c r="C21" s="23"/>
      <c r="D21" s="28" t="str">
        <f t="shared" si="0"/>
        <v>PROV_CROP</v>
      </c>
      <c r="E21" s="380" t="s">
        <v>369</v>
      </c>
      <c r="F21" s="56" t="s">
        <v>80</v>
      </c>
      <c r="G21" s="360" t="s">
        <v>769</v>
      </c>
      <c r="H21" s="64" t="s">
        <v>370</v>
      </c>
    </row>
    <row r="22" spans="2:9" x14ac:dyDescent="0.3">
      <c r="B22" s="640"/>
      <c r="C22" s="23"/>
      <c r="D22" s="28" t="str">
        <f t="shared" si="0"/>
        <v>PROV_CROP</v>
      </c>
      <c r="E22" s="380" t="s">
        <v>371</v>
      </c>
      <c r="F22" s="56" t="s">
        <v>80</v>
      </c>
      <c r="G22" s="360" t="s">
        <v>770</v>
      </c>
      <c r="H22" s="64" t="s">
        <v>372</v>
      </c>
    </row>
    <row r="23" spans="2:9" x14ac:dyDescent="0.3">
      <c r="B23" s="640"/>
      <c r="C23" s="23"/>
      <c r="D23" s="28" t="str">
        <f t="shared" si="0"/>
        <v>PROV_CROP</v>
      </c>
      <c r="E23" s="380" t="s">
        <v>373</v>
      </c>
      <c r="F23" s="56" t="s">
        <v>80</v>
      </c>
      <c r="G23" s="360" t="s">
        <v>771</v>
      </c>
      <c r="H23" s="64" t="s">
        <v>374</v>
      </c>
    </row>
    <row r="24" spans="2:9" x14ac:dyDescent="0.3">
      <c r="B24" s="640"/>
      <c r="C24" s="23"/>
      <c r="D24" s="28" t="str">
        <f t="shared" si="0"/>
        <v>PROV_CROP</v>
      </c>
      <c r="E24" s="380" t="s">
        <v>375</v>
      </c>
      <c r="F24" s="56" t="s">
        <v>80</v>
      </c>
      <c r="G24" s="360" t="s">
        <v>772</v>
      </c>
      <c r="H24" s="64" t="s">
        <v>376</v>
      </c>
    </row>
    <row r="25" spans="2:9" x14ac:dyDescent="0.3">
      <c r="B25" s="640"/>
      <c r="C25" s="23"/>
      <c r="D25" s="28" t="str">
        <f t="shared" si="0"/>
        <v>PROV_CROP</v>
      </c>
      <c r="E25" s="380" t="s">
        <v>377</v>
      </c>
      <c r="F25" s="56" t="s">
        <v>80</v>
      </c>
      <c r="G25" s="360" t="s">
        <v>773</v>
      </c>
      <c r="H25" s="64" t="s">
        <v>378</v>
      </c>
    </row>
    <row r="26" spans="2:9" x14ac:dyDescent="0.3">
      <c r="B26" s="640"/>
      <c r="C26" s="24"/>
      <c r="D26" s="29" t="str">
        <f t="shared" si="0"/>
        <v>PROV_CROP</v>
      </c>
      <c r="E26" s="381" t="s">
        <v>379</v>
      </c>
      <c r="F26" s="57" t="s">
        <v>80</v>
      </c>
      <c r="G26" s="361" t="s">
        <v>774</v>
      </c>
      <c r="H26" s="65" t="s">
        <v>380</v>
      </c>
      <c r="I26" s="62"/>
    </row>
    <row r="27" spans="2:9" ht="18" x14ac:dyDescent="0.3">
      <c r="B27" s="640"/>
      <c r="C27" s="30" t="s">
        <v>381</v>
      </c>
      <c r="D27" s="25" t="str">
        <f>CONCATENATE($A$8,"_POL")</f>
        <v>PROV_POL</v>
      </c>
      <c r="E27" s="382" t="s">
        <v>344</v>
      </c>
      <c r="F27" s="383" t="s">
        <v>80</v>
      </c>
      <c r="G27" s="362" t="s">
        <v>775</v>
      </c>
      <c r="H27" s="66" t="s">
        <v>101</v>
      </c>
      <c r="I27" s="60"/>
    </row>
    <row r="28" spans="2:9" x14ac:dyDescent="0.3">
      <c r="B28" s="640"/>
      <c r="C28" s="23"/>
      <c r="D28" s="28" t="str">
        <f>D$27</f>
        <v>PROV_POL</v>
      </c>
      <c r="E28" s="380" t="s">
        <v>345</v>
      </c>
      <c r="F28" s="56" t="s">
        <v>80</v>
      </c>
      <c r="G28" s="360" t="s">
        <v>776</v>
      </c>
      <c r="H28" s="64" t="s">
        <v>382</v>
      </c>
      <c r="I28" s="61"/>
    </row>
    <row r="29" spans="2:9" x14ac:dyDescent="0.3">
      <c r="B29" s="640"/>
      <c r="C29" s="23"/>
      <c r="D29" s="28" t="str">
        <f t="shared" ref="D29:D45" si="1">D$27</f>
        <v>PROV_POL</v>
      </c>
      <c r="E29" s="380" t="s">
        <v>347</v>
      </c>
      <c r="F29" s="56" t="s">
        <v>80</v>
      </c>
      <c r="G29" s="360" t="s">
        <v>777</v>
      </c>
      <c r="H29" s="64" t="s">
        <v>383</v>
      </c>
      <c r="I29" s="61"/>
    </row>
    <row r="30" spans="2:9" x14ac:dyDescent="0.3">
      <c r="B30" s="640"/>
      <c r="C30" s="23"/>
      <c r="D30" s="28" t="str">
        <f t="shared" si="1"/>
        <v>PROV_POL</v>
      </c>
      <c r="E30" s="380" t="s">
        <v>349</v>
      </c>
      <c r="F30" s="56" t="s">
        <v>80</v>
      </c>
      <c r="G30" s="360" t="s">
        <v>778</v>
      </c>
      <c r="H30" s="64" t="s">
        <v>384</v>
      </c>
      <c r="I30" s="61"/>
    </row>
    <row r="31" spans="2:9" x14ac:dyDescent="0.3">
      <c r="B31" s="640"/>
      <c r="C31" s="23"/>
      <c r="D31" s="28" t="str">
        <f t="shared" si="1"/>
        <v>PROV_POL</v>
      </c>
      <c r="E31" s="380" t="s">
        <v>351</v>
      </c>
      <c r="F31" s="56" t="s">
        <v>80</v>
      </c>
      <c r="G31" s="360" t="s">
        <v>779</v>
      </c>
      <c r="H31" s="64" t="s">
        <v>385</v>
      </c>
      <c r="I31" s="61"/>
    </row>
    <row r="32" spans="2:9" x14ac:dyDescent="0.3">
      <c r="B32" s="640"/>
      <c r="C32" s="23"/>
      <c r="D32" s="28" t="str">
        <f t="shared" si="1"/>
        <v>PROV_POL</v>
      </c>
      <c r="E32" s="380" t="s">
        <v>353</v>
      </c>
      <c r="F32" s="56" t="s">
        <v>80</v>
      </c>
      <c r="G32" s="360" t="s">
        <v>780</v>
      </c>
      <c r="H32" s="64" t="s">
        <v>386</v>
      </c>
      <c r="I32" s="61"/>
    </row>
    <row r="33" spans="1:9" x14ac:dyDescent="0.3">
      <c r="B33" s="640"/>
      <c r="C33" s="23"/>
      <c r="D33" s="28" t="str">
        <f t="shared" si="1"/>
        <v>PROV_POL</v>
      </c>
      <c r="E33" s="380" t="s">
        <v>355</v>
      </c>
      <c r="F33" s="56" t="s">
        <v>80</v>
      </c>
      <c r="G33" s="360" t="s">
        <v>781</v>
      </c>
      <c r="H33" s="64" t="s">
        <v>387</v>
      </c>
      <c r="I33" s="61"/>
    </row>
    <row r="34" spans="1:9" x14ac:dyDescent="0.3">
      <c r="B34" s="640"/>
      <c r="C34" s="23"/>
      <c r="D34" s="28" t="str">
        <f t="shared" si="1"/>
        <v>PROV_POL</v>
      </c>
      <c r="E34" s="380" t="s">
        <v>357</v>
      </c>
      <c r="F34" s="56" t="s">
        <v>80</v>
      </c>
      <c r="G34" s="360" t="s">
        <v>782</v>
      </c>
      <c r="H34" s="64" t="s">
        <v>388</v>
      </c>
      <c r="I34" s="61"/>
    </row>
    <row r="35" spans="1:9" x14ac:dyDescent="0.3">
      <c r="B35" s="640"/>
      <c r="C35" s="23"/>
      <c r="D35" s="28" t="str">
        <f t="shared" si="1"/>
        <v>PROV_POL</v>
      </c>
      <c r="E35" s="380" t="s">
        <v>359</v>
      </c>
      <c r="F35" s="56" t="s">
        <v>80</v>
      </c>
      <c r="G35" s="360" t="s">
        <v>783</v>
      </c>
      <c r="H35" s="64" t="s">
        <v>389</v>
      </c>
      <c r="I35" s="61"/>
    </row>
    <row r="36" spans="1:9" x14ac:dyDescent="0.3">
      <c r="B36" s="640"/>
      <c r="C36" s="23"/>
      <c r="D36" s="28" t="str">
        <f t="shared" si="1"/>
        <v>PROV_POL</v>
      </c>
      <c r="E36" s="380" t="s">
        <v>361</v>
      </c>
      <c r="F36" s="56" t="s">
        <v>80</v>
      </c>
      <c r="G36" s="360" t="s">
        <v>784</v>
      </c>
      <c r="H36" s="64" t="s">
        <v>390</v>
      </c>
      <c r="I36" s="61"/>
    </row>
    <row r="37" spans="1:9" x14ac:dyDescent="0.3">
      <c r="B37" s="640"/>
      <c r="C37" s="23"/>
      <c r="D37" s="28" t="str">
        <f t="shared" si="1"/>
        <v>PROV_POL</v>
      </c>
      <c r="E37" s="380" t="s">
        <v>363</v>
      </c>
      <c r="F37" s="56" t="s">
        <v>80</v>
      </c>
      <c r="G37" s="360" t="s">
        <v>785</v>
      </c>
      <c r="H37" s="64" t="s">
        <v>391</v>
      </c>
      <c r="I37" s="61"/>
    </row>
    <row r="38" spans="1:9" x14ac:dyDescent="0.3">
      <c r="B38" s="640"/>
      <c r="C38" s="23"/>
      <c r="D38" s="28" t="str">
        <f t="shared" si="1"/>
        <v>PROV_POL</v>
      </c>
      <c r="E38" s="380" t="s">
        <v>365</v>
      </c>
      <c r="F38" s="56" t="s">
        <v>80</v>
      </c>
      <c r="G38" s="360" t="s">
        <v>786</v>
      </c>
      <c r="H38" s="64" t="s">
        <v>392</v>
      </c>
      <c r="I38" s="61"/>
    </row>
    <row r="39" spans="1:9" x14ac:dyDescent="0.3">
      <c r="B39" s="640"/>
      <c r="C39" s="23"/>
      <c r="D39" s="28" t="str">
        <f t="shared" si="1"/>
        <v>PROV_POL</v>
      </c>
      <c r="E39" s="380" t="s">
        <v>367</v>
      </c>
      <c r="F39" s="56" t="s">
        <v>80</v>
      </c>
      <c r="G39" s="360" t="s">
        <v>787</v>
      </c>
      <c r="H39" s="64" t="s">
        <v>393</v>
      </c>
      <c r="I39" s="61"/>
    </row>
    <row r="40" spans="1:9" x14ac:dyDescent="0.3">
      <c r="B40" s="640"/>
      <c r="C40" s="23"/>
      <c r="D40" s="28" t="str">
        <f t="shared" si="1"/>
        <v>PROV_POL</v>
      </c>
      <c r="E40" s="380" t="s">
        <v>369</v>
      </c>
      <c r="F40" s="56" t="s">
        <v>80</v>
      </c>
      <c r="G40" s="360" t="s">
        <v>788</v>
      </c>
      <c r="H40" s="64" t="s">
        <v>394</v>
      </c>
      <c r="I40" s="61"/>
    </row>
    <row r="41" spans="1:9" x14ac:dyDescent="0.3">
      <c r="B41" s="640"/>
      <c r="C41" s="23"/>
      <c r="D41" s="28" t="str">
        <f t="shared" si="1"/>
        <v>PROV_POL</v>
      </c>
      <c r="E41" s="380" t="s">
        <v>371</v>
      </c>
      <c r="F41" s="56" t="s">
        <v>80</v>
      </c>
      <c r="G41" s="360" t="s">
        <v>789</v>
      </c>
      <c r="H41" s="64" t="s">
        <v>395</v>
      </c>
      <c r="I41" s="61"/>
    </row>
    <row r="42" spans="1:9" x14ac:dyDescent="0.3">
      <c r="B42" s="640"/>
      <c r="C42" s="23"/>
      <c r="D42" s="28" t="str">
        <f t="shared" si="1"/>
        <v>PROV_POL</v>
      </c>
      <c r="E42" s="380" t="s">
        <v>373</v>
      </c>
      <c r="F42" s="56" t="s">
        <v>80</v>
      </c>
      <c r="G42" s="360" t="s">
        <v>790</v>
      </c>
      <c r="H42" s="64" t="s">
        <v>396</v>
      </c>
      <c r="I42" s="61"/>
    </row>
    <row r="43" spans="1:9" x14ac:dyDescent="0.3">
      <c r="B43" s="640"/>
      <c r="C43" s="23"/>
      <c r="D43" s="28" t="str">
        <f t="shared" si="1"/>
        <v>PROV_POL</v>
      </c>
      <c r="E43" s="380" t="s">
        <v>375</v>
      </c>
      <c r="F43" s="56" t="s">
        <v>80</v>
      </c>
      <c r="G43" s="360" t="s">
        <v>791</v>
      </c>
      <c r="H43" s="64" t="s">
        <v>397</v>
      </c>
      <c r="I43" s="61"/>
    </row>
    <row r="44" spans="1:9" x14ac:dyDescent="0.3">
      <c r="B44" s="640"/>
      <c r="C44" s="23"/>
      <c r="D44" s="28" t="str">
        <f t="shared" si="1"/>
        <v>PROV_POL</v>
      </c>
      <c r="E44" s="380" t="s">
        <v>377</v>
      </c>
      <c r="F44" s="56" t="s">
        <v>80</v>
      </c>
      <c r="G44" s="360" t="s">
        <v>792</v>
      </c>
      <c r="H44" s="64" t="s">
        <v>398</v>
      </c>
      <c r="I44" s="61"/>
    </row>
    <row r="45" spans="1:9" x14ac:dyDescent="0.3">
      <c r="B45" s="640"/>
      <c r="C45" s="24"/>
      <c r="D45" s="29" t="str">
        <f t="shared" si="1"/>
        <v>PROV_POL</v>
      </c>
      <c r="E45" s="381" t="s">
        <v>379</v>
      </c>
      <c r="F45" s="57" t="s">
        <v>80</v>
      </c>
      <c r="G45" s="360" t="s">
        <v>793</v>
      </c>
      <c r="H45" s="64" t="s">
        <v>399</v>
      </c>
      <c r="I45" s="62"/>
    </row>
    <row r="46" spans="1:9" ht="18" x14ac:dyDescent="0.35">
      <c r="B46" s="640"/>
      <c r="C46" s="31" t="s">
        <v>400</v>
      </c>
      <c r="D46" s="23" t="str">
        <f>CONCATENATE($A$8,"_WD")</f>
        <v>PROV_WD</v>
      </c>
      <c r="E46" s="382" t="s">
        <v>401</v>
      </c>
      <c r="F46" s="383" t="s">
        <v>102</v>
      </c>
      <c r="G46" s="362" t="s">
        <v>794</v>
      </c>
      <c r="H46" s="66" t="s">
        <v>103</v>
      </c>
      <c r="I46" s="60"/>
    </row>
    <row r="47" spans="1:9" ht="18.600000000000001" thickBot="1" x14ac:dyDescent="0.4">
      <c r="B47" s="640"/>
      <c r="C47" s="31"/>
      <c r="D47" s="28" t="str">
        <f>D46</f>
        <v>PROV_WD</v>
      </c>
      <c r="E47" s="380" t="s">
        <v>402</v>
      </c>
      <c r="F47" s="56" t="str">
        <f>F$46</f>
        <v>THS_M3</v>
      </c>
      <c r="G47" s="367" t="s">
        <v>795</v>
      </c>
      <c r="H47" s="75" t="s">
        <v>105</v>
      </c>
      <c r="I47" s="62" t="str">
        <f>D46&amp;"_TOTAL"</f>
        <v>PROV_WD_TOTAL</v>
      </c>
    </row>
    <row r="48" spans="1:9" ht="15" thickBot="1" x14ac:dyDescent="0.35">
      <c r="A48" s="55" t="s">
        <v>403</v>
      </c>
      <c r="B48" s="641" t="s">
        <v>404</v>
      </c>
      <c r="C48" s="47" t="s">
        <v>405</v>
      </c>
      <c r="D48" s="48" t="str">
        <f>CONCATENATE($A$48,"_CO2_STO")</f>
        <v>REG_CO2_STO</v>
      </c>
      <c r="E48" s="384" t="s">
        <v>406</v>
      </c>
      <c r="F48" s="385" t="s">
        <v>106</v>
      </c>
      <c r="G48" s="363" t="s">
        <v>796</v>
      </c>
      <c r="H48" s="68" t="s">
        <v>112</v>
      </c>
    </row>
    <row r="49" spans="1:8" x14ac:dyDescent="0.3">
      <c r="B49" s="642"/>
      <c r="C49" s="19"/>
      <c r="D49" s="32" t="str">
        <f>D$48</f>
        <v>REG_CO2_STO</v>
      </c>
      <c r="E49" s="386" t="s">
        <v>407</v>
      </c>
      <c r="F49" s="387" t="s">
        <v>106</v>
      </c>
      <c r="G49" s="364" t="s">
        <v>797</v>
      </c>
      <c r="H49" s="69" t="s">
        <v>113</v>
      </c>
    </row>
    <row r="50" spans="1:8" x14ac:dyDescent="0.3">
      <c r="B50" s="642"/>
      <c r="C50" s="21"/>
      <c r="D50" s="33" t="str">
        <f>D$48</f>
        <v>REG_CO2_STO</v>
      </c>
      <c r="E50" s="388" t="s">
        <v>408</v>
      </c>
      <c r="F50" s="389" t="s">
        <v>106</v>
      </c>
      <c r="G50" s="365" t="s">
        <v>798</v>
      </c>
      <c r="H50" s="72" t="s">
        <v>114</v>
      </c>
    </row>
    <row r="51" spans="1:8" x14ac:dyDescent="0.3">
      <c r="B51" s="642"/>
      <c r="C51" s="19" t="s">
        <v>409</v>
      </c>
      <c r="D51" s="20" t="str">
        <f>CONCATENATE($A$48,"_CO2_SEQ")</f>
        <v>REG_CO2_SEQ</v>
      </c>
      <c r="E51" s="390" t="s">
        <v>410</v>
      </c>
      <c r="F51" s="391" t="s">
        <v>106</v>
      </c>
      <c r="G51" s="366" t="s">
        <v>799</v>
      </c>
      <c r="H51" s="71" t="s">
        <v>110</v>
      </c>
    </row>
    <row r="52" spans="1:8" x14ac:dyDescent="0.3">
      <c r="B52" s="642"/>
      <c r="C52" s="21"/>
      <c r="D52" s="33" t="str">
        <f>D$51</f>
        <v>REG_CO2_SEQ</v>
      </c>
      <c r="E52" s="388" t="s">
        <v>411</v>
      </c>
      <c r="F52" s="389" t="s">
        <v>106</v>
      </c>
      <c r="G52" s="365" t="s">
        <v>800</v>
      </c>
      <c r="H52" s="72" t="s">
        <v>111</v>
      </c>
    </row>
    <row r="53" spans="1:8" ht="15.6" x14ac:dyDescent="0.3">
      <c r="B53" s="642"/>
      <c r="C53" s="26" t="s">
        <v>412</v>
      </c>
      <c r="D53" s="19" t="str">
        <f>CONCATENATE($A$48,"_CL")</f>
        <v>REG_CL</v>
      </c>
      <c r="E53" s="392" t="s">
        <v>413</v>
      </c>
      <c r="F53" s="391" t="s">
        <v>115</v>
      </c>
      <c r="G53" s="366" t="s">
        <v>801</v>
      </c>
      <c r="H53" s="71" t="s">
        <v>414</v>
      </c>
    </row>
    <row r="54" spans="1:8" ht="15.6" x14ac:dyDescent="0.3">
      <c r="B54" s="642"/>
      <c r="C54" s="27"/>
      <c r="D54" s="33" t="str">
        <f>D$53</f>
        <v>REG_CL</v>
      </c>
      <c r="E54" s="388" t="s">
        <v>415</v>
      </c>
      <c r="F54" s="389" t="s">
        <v>118</v>
      </c>
      <c r="G54" s="365" t="s">
        <v>802</v>
      </c>
      <c r="H54" s="74" t="s">
        <v>416</v>
      </c>
    </row>
    <row r="55" spans="1:8" ht="15.6" x14ac:dyDescent="0.3">
      <c r="B55" s="642"/>
      <c r="C55" s="20" t="s">
        <v>160</v>
      </c>
      <c r="D55" s="20" t="str">
        <f>CONCATENATE($A$48,"_AIR_FILT")</f>
        <v>REG_AIR_FILT</v>
      </c>
      <c r="E55" s="390" t="s">
        <v>417</v>
      </c>
      <c r="F55" s="391" t="s">
        <v>106</v>
      </c>
      <c r="G55" s="366" t="s">
        <v>804</v>
      </c>
      <c r="H55" s="73" t="s">
        <v>418</v>
      </c>
    </row>
    <row r="56" spans="1:8" ht="15.6" x14ac:dyDescent="0.3">
      <c r="B56" s="642"/>
      <c r="C56" s="20"/>
      <c r="D56" s="32" t="str">
        <f>D$55</f>
        <v>REG_AIR_FILT</v>
      </c>
      <c r="E56" s="393" t="s">
        <v>419</v>
      </c>
      <c r="F56" s="394" t="s">
        <v>106</v>
      </c>
      <c r="G56" s="369" t="s">
        <v>805</v>
      </c>
      <c r="H56" s="93" t="s">
        <v>420</v>
      </c>
    </row>
    <row r="57" spans="1:8" ht="16.2" thickBot="1" x14ac:dyDescent="0.35">
      <c r="B57" s="643"/>
      <c r="C57" s="49"/>
      <c r="D57" s="50" t="str">
        <f>D$55</f>
        <v>REG_AIR_FILT</v>
      </c>
      <c r="E57" s="395" t="s">
        <v>415</v>
      </c>
      <c r="F57" s="396" t="s">
        <v>118</v>
      </c>
      <c r="G57" s="368" t="s">
        <v>803</v>
      </c>
      <c r="H57" s="70" t="s">
        <v>421</v>
      </c>
    </row>
    <row r="58" spans="1:8" ht="16.2" thickBot="1" x14ac:dyDescent="0.35">
      <c r="A58" s="58" t="s">
        <v>422</v>
      </c>
      <c r="B58" s="644" t="s">
        <v>423</v>
      </c>
      <c r="C58" s="45" t="s">
        <v>424</v>
      </c>
      <c r="D58" s="46" t="str">
        <f>$A$58 &amp; "_TOUR"</f>
        <v>CULT_TOUR</v>
      </c>
      <c r="E58" s="397" t="s">
        <v>752</v>
      </c>
      <c r="F58" s="398" t="s">
        <v>118</v>
      </c>
      <c r="G58" s="370" t="s">
        <v>806</v>
      </c>
      <c r="H58" s="77" t="s">
        <v>425</v>
      </c>
    </row>
    <row r="59" spans="1:8" ht="16.2" thickBot="1" x14ac:dyDescent="0.35">
      <c r="B59" s="645"/>
      <c r="C59" s="43" t="s">
        <v>426</v>
      </c>
      <c r="D59" s="44" t="s">
        <v>427</v>
      </c>
      <c r="E59" s="399" t="s">
        <v>428</v>
      </c>
      <c r="F59" s="400" t="s">
        <v>118</v>
      </c>
      <c r="G59" s="371" t="s">
        <v>807</v>
      </c>
      <c r="H59" s="76" t="s">
        <v>429</v>
      </c>
    </row>
    <row r="61" spans="1:8" ht="15" thickBot="1" x14ac:dyDescent="0.35"/>
    <row r="62" spans="1:8" ht="15.75" customHeight="1" x14ac:dyDescent="0.3">
      <c r="B62" s="646" t="s">
        <v>430</v>
      </c>
      <c r="C62" s="637" t="s">
        <v>412</v>
      </c>
      <c r="D62" s="51" t="str">
        <f t="shared" ref="D62:D67" si="2">$D$53</f>
        <v>REG_CL</v>
      </c>
      <c r="E62" s="401" t="s">
        <v>431</v>
      </c>
      <c r="F62" s="402" t="s">
        <v>118</v>
      </c>
      <c r="G62" s="372" t="s">
        <v>808</v>
      </c>
      <c r="H62" s="78" t="s">
        <v>152</v>
      </c>
    </row>
    <row r="63" spans="1:8" ht="15.6" x14ac:dyDescent="0.3">
      <c r="B63" s="647"/>
      <c r="C63" s="638"/>
      <c r="D63" s="52" t="str">
        <f t="shared" si="2"/>
        <v>REG_CL</v>
      </c>
      <c r="E63" s="403" t="s">
        <v>432</v>
      </c>
      <c r="F63" s="404" t="s">
        <v>118</v>
      </c>
      <c r="G63" s="373" t="s">
        <v>809</v>
      </c>
      <c r="H63" s="79" t="s">
        <v>153</v>
      </c>
    </row>
    <row r="64" spans="1:8" ht="15.6" x14ac:dyDescent="0.3">
      <c r="B64" s="647"/>
      <c r="C64" s="638"/>
      <c r="D64" s="52" t="str">
        <f t="shared" si="2"/>
        <v>REG_CL</v>
      </c>
      <c r="E64" s="403" t="s">
        <v>433</v>
      </c>
      <c r="F64" s="404" t="s">
        <v>118</v>
      </c>
      <c r="G64" s="373" t="s">
        <v>810</v>
      </c>
      <c r="H64" s="79" t="s">
        <v>154</v>
      </c>
    </row>
    <row r="65" spans="2:8" ht="15.6" x14ac:dyDescent="0.3">
      <c r="B65" s="647"/>
      <c r="C65" s="638"/>
      <c r="D65" s="52" t="str">
        <f t="shared" si="2"/>
        <v>REG_CL</v>
      </c>
      <c r="E65" s="403" t="s">
        <v>434</v>
      </c>
      <c r="F65" s="404" t="s">
        <v>155</v>
      </c>
      <c r="G65" s="373" t="s">
        <v>811</v>
      </c>
      <c r="H65" s="79" t="s">
        <v>435</v>
      </c>
    </row>
    <row r="66" spans="2:8" ht="15.6" x14ac:dyDescent="0.3">
      <c r="B66" s="647"/>
      <c r="C66" s="638"/>
      <c r="D66" s="52" t="str">
        <f t="shared" si="2"/>
        <v>REG_CL</v>
      </c>
      <c r="E66" s="403" t="s">
        <v>436</v>
      </c>
      <c r="F66" s="404" t="s">
        <v>155</v>
      </c>
      <c r="G66" s="373" t="s">
        <v>812</v>
      </c>
      <c r="H66" s="79" t="s">
        <v>437</v>
      </c>
    </row>
    <row r="67" spans="2:8" ht="16.2" thickBot="1" x14ac:dyDescent="0.35">
      <c r="B67" s="647"/>
      <c r="C67" s="638"/>
      <c r="D67" s="53" t="str">
        <f t="shared" si="2"/>
        <v>REG_CL</v>
      </c>
      <c r="E67" s="405" t="s">
        <v>438</v>
      </c>
      <c r="F67" s="406" t="s">
        <v>155</v>
      </c>
      <c r="G67" s="374" t="s">
        <v>813</v>
      </c>
      <c r="H67" s="80" t="s">
        <v>158</v>
      </c>
    </row>
    <row r="68" spans="2:8" ht="16.2" thickBot="1" x14ac:dyDescent="0.35">
      <c r="B68" s="648"/>
      <c r="C68" s="408"/>
      <c r="D68" s="59"/>
      <c r="E68" s="407"/>
      <c r="F68" s="405" t="s">
        <v>106</v>
      </c>
      <c r="G68" s="374" t="s">
        <v>755</v>
      </c>
      <c r="H68" s="80" t="s">
        <v>814</v>
      </c>
    </row>
  </sheetData>
  <mergeCells count="5">
    <mergeCell ref="C62:C67"/>
    <mergeCell ref="B8:B47"/>
    <mergeCell ref="B48:B57"/>
    <mergeCell ref="B58:B59"/>
    <mergeCell ref="B62:B68"/>
  </mergeCell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852DD-9D00-439E-B631-6CCA0DB518F6}">
  <sheetPr codeName="Sheet28">
    <tabColor rgb="FF266865"/>
  </sheetPr>
  <dimension ref="A1:G149"/>
  <sheetViews>
    <sheetView workbookViewId="0"/>
  </sheetViews>
  <sheetFormatPr defaultColWidth="8.6640625" defaultRowHeight="13.2" x14ac:dyDescent="0.25"/>
  <cols>
    <col min="1" max="1" width="11.88671875" style="274" customWidth="1"/>
    <col min="2" max="2" width="19.88671875" style="275" customWidth="1"/>
    <col min="3" max="3" width="8.44140625" style="275" customWidth="1"/>
    <col min="4" max="4" width="17.88671875" style="274" customWidth="1"/>
    <col min="5" max="5" width="63.44140625" style="274" customWidth="1"/>
    <col min="6" max="6" width="13.44140625" style="274" customWidth="1"/>
    <col min="7" max="7" width="0.33203125" style="274" hidden="1" customWidth="1"/>
    <col min="8" max="16384" width="8.6640625" style="274"/>
  </cols>
  <sheetData>
    <row r="1" spans="1:7" x14ac:dyDescent="0.25">
      <c r="A1" s="568" t="s">
        <v>600</v>
      </c>
      <c r="B1" s="568" t="s">
        <v>601</v>
      </c>
      <c r="C1" s="568" t="s">
        <v>602</v>
      </c>
      <c r="D1" s="568" t="s">
        <v>603</v>
      </c>
      <c r="E1" s="568" t="s">
        <v>20</v>
      </c>
      <c r="F1" s="568" t="s">
        <v>508</v>
      </c>
      <c r="G1" s="568" t="s">
        <v>604</v>
      </c>
    </row>
    <row r="2" spans="1:7" ht="14.4" x14ac:dyDescent="0.3">
      <c r="A2" s="569" t="s">
        <v>888</v>
      </c>
      <c r="B2" s="274" t="s">
        <v>886</v>
      </c>
      <c r="C2" s="274" t="s">
        <v>649</v>
      </c>
      <c r="D2" s="274" t="s">
        <v>632</v>
      </c>
      <c r="E2" s="274" t="s">
        <v>887</v>
      </c>
      <c r="F2" s="274" t="s">
        <v>527</v>
      </c>
      <c r="G2" s="274">
        <v>16777215</v>
      </c>
    </row>
    <row r="3" spans="1:7" ht="14.4" x14ac:dyDescent="0.3">
      <c r="A3" s="569" t="s">
        <v>888</v>
      </c>
      <c r="B3" s="274" t="s">
        <v>886</v>
      </c>
      <c r="C3" s="274" t="s">
        <v>889</v>
      </c>
      <c r="D3" s="274" t="s">
        <v>632</v>
      </c>
      <c r="E3" s="274" t="s">
        <v>887</v>
      </c>
      <c r="F3" s="274" t="s">
        <v>527</v>
      </c>
      <c r="G3" s="274">
        <v>16777215</v>
      </c>
    </row>
    <row r="4" spans="1:7" ht="14.4" x14ac:dyDescent="0.3">
      <c r="A4" s="569" t="s">
        <v>888</v>
      </c>
      <c r="B4" s="274" t="s">
        <v>886</v>
      </c>
      <c r="C4" s="274" t="s">
        <v>890</v>
      </c>
      <c r="D4" s="274" t="s">
        <v>632</v>
      </c>
      <c r="E4" s="274" t="s">
        <v>887</v>
      </c>
      <c r="F4" s="274" t="s">
        <v>527</v>
      </c>
      <c r="G4" s="274">
        <v>16777215</v>
      </c>
    </row>
    <row r="5" spans="1:7" ht="14.4" x14ac:dyDescent="0.3">
      <c r="A5" s="569" t="s">
        <v>888</v>
      </c>
      <c r="B5" s="274" t="s">
        <v>886</v>
      </c>
      <c r="C5" s="274" t="s">
        <v>891</v>
      </c>
      <c r="D5" s="274" t="s">
        <v>632</v>
      </c>
      <c r="E5" s="274" t="s">
        <v>887</v>
      </c>
      <c r="F5" s="274" t="s">
        <v>527</v>
      </c>
      <c r="G5" s="274">
        <v>16777215</v>
      </c>
    </row>
    <row r="6" spans="1:7" ht="14.4" x14ac:dyDescent="0.3">
      <c r="A6" s="569" t="s">
        <v>888</v>
      </c>
      <c r="B6" s="274" t="s">
        <v>886</v>
      </c>
      <c r="C6" s="274" t="s">
        <v>892</v>
      </c>
      <c r="D6" s="274" t="s">
        <v>632</v>
      </c>
      <c r="E6" s="274" t="s">
        <v>887</v>
      </c>
      <c r="F6" s="274" t="s">
        <v>527</v>
      </c>
      <c r="G6" s="274">
        <v>16777215</v>
      </c>
    </row>
    <row r="7" spans="1:7" ht="14.4" x14ac:dyDescent="0.3">
      <c r="A7" s="569" t="s">
        <v>888</v>
      </c>
      <c r="B7" s="274" t="s">
        <v>886</v>
      </c>
      <c r="C7" s="274" t="s">
        <v>893</v>
      </c>
      <c r="D7" s="274" t="s">
        <v>632</v>
      </c>
      <c r="E7" s="274" t="s">
        <v>887</v>
      </c>
      <c r="F7" s="274" t="s">
        <v>527</v>
      </c>
      <c r="G7" s="274">
        <v>16777215</v>
      </c>
    </row>
    <row r="8" spans="1:7" ht="14.4" x14ac:dyDescent="0.3">
      <c r="A8" s="569" t="s">
        <v>888</v>
      </c>
      <c r="B8" s="274" t="s">
        <v>886</v>
      </c>
      <c r="C8" s="274" t="s">
        <v>894</v>
      </c>
      <c r="D8" s="274" t="s">
        <v>632</v>
      </c>
      <c r="E8" s="274" t="s">
        <v>887</v>
      </c>
      <c r="F8" s="274" t="s">
        <v>527</v>
      </c>
      <c r="G8" s="274">
        <v>16777215</v>
      </c>
    </row>
    <row r="9" spans="1:7" ht="14.4" x14ac:dyDescent="0.3">
      <c r="A9" s="569" t="s">
        <v>888</v>
      </c>
      <c r="B9" s="274" t="s">
        <v>886</v>
      </c>
      <c r="C9" s="274" t="s">
        <v>895</v>
      </c>
      <c r="D9" s="274" t="s">
        <v>632</v>
      </c>
      <c r="E9" s="274" t="s">
        <v>887</v>
      </c>
      <c r="F9" s="274" t="s">
        <v>527</v>
      </c>
      <c r="G9" s="274">
        <v>16777215</v>
      </c>
    </row>
    <row r="10" spans="1:7" ht="14.4" x14ac:dyDescent="0.3">
      <c r="A10" s="569" t="s">
        <v>888</v>
      </c>
      <c r="B10" s="274" t="s">
        <v>886</v>
      </c>
      <c r="C10" s="274" t="s">
        <v>896</v>
      </c>
      <c r="D10" s="274" t="s">
        <v>632</v>
      </c>
      <c r="E10" s="274" t="s">
        <v>887</v>
      </c>
      <c r="F10" s="274" t="s">
        <v>527</v>
      </c>
      <c r="G10" s="274">
        <v>16777215</v>
      </c>
    </row>
    <row r="11" spans="1:7" ht="14.4" x14ac:dyDescent="0.3">
      <c r="A11" s="569" t="s">
        <v>888</v>
      </c>
      <c r="B11" s="274" t="s">
        <v>886</v>
      </c>
      <c r="C11" s="274" t="s">
        <v>650</v>
      </c>
      <c r="D11" s="274" t="s">
        <v>632</v>
      </c>
      <c r="E11" s="274" t="s">
        <v>887</v>
      </c>
      <c r="F11" s="274" t="s">
        <v>527</v>
      </c>
      <c r="G11" s="274">
        <v>16777215</v>
      </c>
    </row>
    <row r="12" spans="1:7" ht="14.4" x14ac:dyDescent="0.3">
      <c r="A12" s="569" t="s">
        <v>888</v>
      </c>
      <c r="B12" s="274" t="s">
        <v>886</v>
      </c>
      <c r="C12" s="274" t="s">
        <v>897</v>
      </c>
      <c r="D12" s="274" t="s">
        <v>632</v>
      </c>
      <c r="E12" s="274" t="s">
        <v>887</v>
      </c>
      <c r="F12" s="274" t="s">
        <v>527</v>
      </c>
      <c r="G12" s="274">
        <v>16777215</v>
      </c>
    </row>
    <row r="13" spans="1:7" ht="14.4" x14ac:dyDescent="0.3">
      <c r="A13" s="569" t="s">
        <v>888</v>
      </c>
      <c r="B13" s="274" t="s">
        <v>886</v>
      </c>
      <c r="C13" s="274" t="s">
        <v>898</v>
      </c>
      <c r="D13" s="274" t="s">
        <v>632</v>
      </c>
      <c r="E13" s="274" t="s">
        <v>887</v>
      </c>
      <c r="F13" s="274" t="s">
        <v>527</v>
      </c>
      <c r="G13" s="274">
        <v>16777215</v>
      </c>
    </row>
    <row r="14" spans="1:7" ht="14.4" x14ac:dyDescent="0.3">
      <c r="A14" s="569" t="s">
        <v>888</v>
      </c>
      <c r="B14" s="274" t="s">
        <v>886</v>
      </c>
      <c r="C14" s="274" t="s">
        <v>899</v>
      </c>
      <c r="D14" s="274" t="s">
        <v>632</v>
      </c>
      <c r="E14" s="274" t="s">
        <v>887</v>
      </c>
      <c r="F14" s="274" t="s">
        <v>527</v>
      </c>
      <c r="G14" s="274">
        <v>16777215</v>
      </c>
    </row>
    <row r="15" spans="1:7" ht="14.4" x14ac:dyDescent="0.3">
      <c r="A15" s="569" t="s">
        <v>888</v>
      </c>
      <c r="B15" s="274" t="s">
        <v>886</v>
      </c>
      <c r="C15" s="274" t="s">
        <v>701</v>
      </c>
      <c r="D15" s="274" t="s">
        <v>632</v>
      </c>
      <c r="E15" s="274" t="s">
        <v>887</v>
      </c>
      <c r="F15" s="274" t="s">
        <v>527</v>
      </c>
      <c r="G15" s="274">
        <v>16777215</v>
      </c>
    </row>
    <row r="16" spans="1:7" ht="14.4" x14ac:dyDescent="0.3">
      <c r="A16" s="569" t="s">
        <v>888</v>
      </c>
      <c r="B16" s="274" t="s">
        <v>886</v>
      </c>
      <c r="C16" s="274" t="s">
        <v>900</v>
      </c>
      <c r="D16" s="274" t="s">
        <v>632</v>
      </c>
      <c r="E16" s="274" t="s">
        <v>887</v>
      </c>
      <c r="F16" s="274" t="s">
        <v>527</v>
      </c>
      <c r="G16" s="274">
        <v>16777215</v>
      </c>
    </row>
    <row r="17" spans="1:7" ht="14.4" x14ac:dyDescent="0.3">
      <c r="A17" s="569" t="s">
        <v>888</v>
      </c>
      <c r="B17" s="274" t="s">
        <v>886</v>
      </c>
      <c r="C17" s="274" t="s">
        <v>901</v>
      </c>
      <c r="D17" s="274" t="s">
        <v>632</v>
      </c>
      <c r="E17" s="274" t="s">
        <v>887</v>
      </c>
      <c r="F17" s="274" t="s">
        <v>527</v>
      </c>
      <c r="G17" s="274">
        <v>16777215</v>
      </c>
    </row>
    <row r="18" spans="1:7" ht="14.4" x14ac:dyDescent="0.3">
      <c r="A18" s="569" t="s">
        <v>888</v>
      </c>
      <c r="B18" s="274" t="s">
        <v>886</v>
      </c>
      <c r="C18" s="274" t="s">
        <v>902</v>
      </c>
      <c r="D18" s="274" t="s">
        <v>632</v>
      </c>
      <c r="E18" s="274" t="s">
        <v>887</v>
      </c>
      <c r="F18" s="274" t="s">
        <v>527</v>
      </c>
      <c r="G18" s="274">
        <v>16777215</v>
      </c>
    </row>
    <row r="19" spans="1:7" ht="14.4" x14ac:dyDescent="0.3">
      <c r="A19" s="569" t="s">
        <v>888</v>
      </c>
      <c r="B19" s="274" t="s">
        <v>886</v>
      </c>
      <c r="C19" s="274" t="s">
        <v>690</v>
      </c>
      <c r="D19" s="274" t="s">
        <v>632</v>
      </c>
      <c r="E19" s="274" t="s">
        <v>887</v>
      </c>
      <c r="F19" s="274" t="s">
        <v>527</v>
      </c>
      <c r="G19" s="274">
        <v>16777215</v>
      </c>
    </row>
    <row r="20" spans="1:7" ht="14.4" x14ac:dyDescent="0.3">
      <c r="A20" s="569" t="s">
        <v>888</v>
      </c>
      <c r="B20" s="274" t="s">
        <v>886</v>
      </c>
      <c r="C20" s="274" t="s">
        <v>694</v>
      </c>
      <c r="D20" s="274" t="s">
        <v>632</v>
      </c>
      <c r="E20" s="274" t="s">
        <v>887</v>
      </c>
      <c r="F20" s="274" t="s">
        <v>527</v>
      </c>
      <c r="G20" s="274">
        <v>16777215</v>
      </c>
    </row>
    <row r="21" spans="1:7" ht="14.4" x14ac:dyDescent="0.3">
      <c r="A21" s="569" t="s">
        <v>888</v>
      </c>
      <c r="B21" s="274" t="s">
        <v>886</v>
      </c>
      <c r="C21" s="274" t="s">
        <v>696</v>
      </c>
      <c r="D21" s="274" t="s">
        <v>632</v>
      </c>
      <c r="E21" s="274" t="s">
        <v>887</v>
      </c>
      <c r="F21" s="274" t="s">
        <v>527</v>
      </c>
      <c r="G21" s="274">
        <v>16777215</v>
      </c>
    </row>
    <row r="22" spans="1:7" ht="14.4" x14ac:dyDescent="0.3">
      <c r="A22" s="569" t="s">
        <v>888</v>
      </c>
      <c r="B22" s="274" t="s">
        <v>886</v>
      </c>
      <c r="C22" s="274" t="s">
        <v>890</v>
      </c>
      <c r="D22" s="274" t="s">
        <v>638</v>
      </c>
      <c r="E22" s="274" t="s">
        <v>887</v>
      </c>
      <c r="F22" s="274" t="s">
        <v>527</v>
      </c>
      <c r="G22" s="274">
        <v>16777215</v>
      </c>
    </row>
    <row r="23" spans="1:7" ht="14.4" x14ac:dyDescent="0.3">
      <c r="A23" s="569" t="s">
        <v>888</v>
      </c>
      <c r="B23" s="274" t="s">
        <v>886</v>
      </c>
      <c r="C23" s="274" t="s">
        <v>897</v>
      </c>
      <c r="D23" s="274" t="s">
        <v>638</v>
      </c>
      <c r="E23" s="274" t="s">
        <v>887</v>
      </c>
      <c r="F23" s="274" t="s">
        <v>527</v>
      </c>
      <c r="G23" s="274">
        <v>16777215</v>
      </c>
    </row>
    <row r="24" spans="1:7" x14ac:dyDescent="0.25">
      <c r="B24" s="274"/>
      <c r="C24" s="274"/>
    </row>
    <row r="25" spans="1:7" x14ac:dyDescent="0.25">
      <c r="B25" s="274"/>
      <c r="C25" s="274"/>
    </row>
    <row r="26" spans="1:7" x14ac:dyDescent="0.25">
      <c r="B26" s="274"/>
      <c r="C26" s="274"/>
    </row>
    <row r="27" spans="1:7" x14ac:dyDescent="0.25">
      <c r="B27" s="274"/>
      <c r="C27" s="274"/>
    </row>
    <row r="28" spans="1:7" x14ac:dyDescent="0.25">
      <c r="B28" s="274"/>
      <c r="C28" s="274"/>
    </row>
    <row r="29" spans="1:7" x14ac:dyDescent="0.25">
      <c r="B29" s="274"/>
      <c r="C29" s="274"/>
    </row>
    <row r="30" spans="1:7" x14ac:dyDescent="0.25">
      <c r="B30" s="274"/>
      <c r="C30" s="274"/>
    </row>
    <row r="31" spans="1:7" x14ac:dyDescent="0.25">
      <c r="B31" s="274"/>
      <c r="C31" s="274"/>
    </row>
    <row r="32" spans="1:7" x14ac:dyDescent="0.25">
      <c r="B32" s="274"/>
      <c r="C32" s="274"/>
    </row>
    <row r="33" s="274" customFormat="1" x14ac:dyDescent="0.25"/>
    <row r="34" s="274" customFormat="1" x14ac:dyDescent="0.25"/>
    <row r="35" s="274" customFormat="1" x14ac:dyDescent="0.25"/>
    <row r="36" s="274" customFormat="1" x14ac:dyDescent="0.25"/>
    <row r="37" s="274" customFormat="1" x14ac:dyDescent="0.25"/>
    <row r="38" s="274" customFormat="1" x14ac:dyDescent="0.25"/>
    <row r="39" s="274" customFormat="1" x14ac:dyDescent="0.25"/>
    <row r="40" s="274" customFormat="1" x14ac:dyDescent="0.25"/>
    <row r="41" s="274" customFormat="1" x14ac:dyDescent="0.25"/>
    <row r="42" s="274" customFormat="1" x14ac:dyDescent="0.25"/>
    <row r="43" s="274" customFormat="1" x14ac:dyDescent="0.25"/>
    <row r="44" s="274" customFormat="1" x14ac:dyDescent="0.25"/>
    <row r="45" s="274" customFormat="1" x14ac:dyDescent="0.25"/>
    <row r="46" s="274" customFormat="1" x14ac:dyDescent="0.25"/>
    <row r="47" s="274" customFormat="1" x14ac:dyDescent="0.25"/>
    <row r="48" s="274" customFormat="1" x14ac:dyDescent="0.25"/>
    <row r="49" s="274" customFormat="1" x14ac:dyDescent="0.25"/>
    <row r="50" s="274" customFormat="1" x14ac:dyDescent="0.25"/>
    <row r="51" s="274" customFormat="1" x14ac:dyDescent="0.25"/>
    <row r="52" s="274" customFormat="1" x14ac:dyDescent="0.25"/>
    <row r="53" s="274" customFormat="1" x14ac:dyDescent="0.25"/>
    <row r="54" s="274" customFormat="1" x14ac:dyDescent="0.25"/>
    <row r="55" s="274" customFormat="1" x14ac:dyDescent="0.25"/>
    <row r="56" s="274" customFormat="1" x14ac:dyDescent="0.25"/>
    <row r="57" s="274" customFormat="1" x14ac:dyDescent="0.25"/>
    <row r="58" s="274" customFormat="1" x14ac:dyDescent="0.25"/>
    <row r="59" s="274" customFormat="1" x14ac:dyDescent="0.25"/>
    <row r="60" s="274" customFormat="1" x14ac:dyDescent="0.25"/>
    <row r="61" s="274" customFormat="1" x14ac:dyDescent="0.25"/>
    <row r="62" s="274" customFormat="1" x14ac:dyDescent="0.25"/>
    <row r="63" s="274" customFormat="1" x14ac:dyDescent="0.25"/>
    <row r="64" s="274" customFormat="1" x14ac:dyDescent="0.25"/>
    <row r="65" s="274" customFormat="1" x14ac:dyDescent="0.25"/>
    <row r="66" s="274" customFormat="1" x14ac:dyDescent="0.25"/>
    <row r="67" s="274" customFormat="1" x14ac:dyDescent="0.25"/>
    <row r="68" s="274" customFormat="1" x14ac:dyDescent="0.25"/>
    <row r="69" s="274" customFormat="1" x14ac:dyDescent="0.25"/>
    <row r="70" s="274" customFormat="1" x14ac:dyDescent="0.25"/>
    <row r="71" s="274" customFormat="1" x14ac:dyDescent="0.25"/>
    <row r="72" s="274" customFormat="1" x14ac:dyDescent="0.25"/>
    <row r="73" s="274" customFormat="1" x14ac:dyDescent="0.25"/>
    <row r="74" s="274" customFormat="1" x14ac:dyDescent="0.25"/>
    <row r="75" s="274" customFormat="1" x14ac:dyDescent="0.25"/>
    <row r="76" s="274" customFormat="1" x14ac:dyDescent="0.25"/>
    <row r="77" s="274" customFormat="1" x14ac:dyDescent="0.25"/>
    <row r="78" s="274" customFormat="1" x14ac:dyDescent="0.25"/>
    <row r="79" s="274" customFormat="1" x14ac:dyDescent="0.25"/>
    <row r="80" s="274" customFormat="1" x14ac:dyDescent="0.25"/>
    <row r="81" s="274" customFormat="1" x14ac:dyDescent="0.25"/>
    <row r="82" s="274" customFormat="1" x14ac:dyDescent="0.25"/>
    <row r="83" s="274" customFormat="1" x14ac:dyDescent="0.25"/>
    <row r="84" s="274" customFormat="1" x14ac:dyDescent="0.25"/>
    <row r="85" s="274" customFormat="1" x14ac:dyDescent="0.25"/>
    <row r="86" s="274" customFormat="1" x14ac:dyDescent="0.25"/>
    <row r="87" s="274" customFormat="1" x14ac:dyDescent="0.25"/>
    <row r="88" s="274" customFormat="1" x14ac:dyDescent="0.25"/>
    <row r="89" s="274" customFormat="1" x14ac:dyDescent="0.25"/>
    <row r="90" s="274" customFormat="1" x14ac:dyDescent="0.25"/>
    <row r="91" s="274" customFormat="1" x14ac:dyDescent="0.25"/>
    <row r="92" s="274" customFormat="1" x14ac:dyDescent="0.25"/>
    <row r="93" s="274" customFormat="1" x14ac:dyDescent="0.25"/>
    <row r="94" s="274" customFormat="1" x14ac:dyDescent="0.25"/>
    <row r="95" s="274" customFormat="1" x14ac:dyDescent="0.25"/>
    <row r="96" s="274" customFormat="1" x14ac:dyDescent="0.25"/>
    <row r="97" s="274" customFormat="1" x14ac:dyDescent="0.25"/>
    <row r="98" s="274" customFormat="1" x14ac:dyDescent="0.25"/>
    <row r="99" s="274" customFormat="1" x14ac:dyDescent="0.25"/>
    <row r="100" s="274" customFormat="1" x14ac:dyDescent="0.25"/>
    <row r="101" s="274" customFormat="1" x14ac:dyDescent="0.25"/>
    <row r="102" s="274" customFormat="1" x14ac:dyDescent="0.25"/>
    <row r="103" s="274" customFormat="1" x14ac:dyDescent="0.25"/>
    <row r="104" s="274" customFormat="1" x14ac:dyDescent="0.25"/>
    <row r="105" s="274" customFormat="1" x14ac:dyDescent="0.25"/>
    <row r="106" s="274" customFormat="1" x14ac:dyDescent="0.25"/>
    <row r="107" s="274" customFormat="1" x14ac:dyDescent="0.25"/>
    <row r="108" s="274" customFormat="1" x14ac:dyDescent="0.25"/>
    <row r="109" s="274" customFormat="1" x14ac:dyDescent="0.25"/>
    <row r="110" s="274" customFormat="1" x14ac:dyDescent="0.25"/>
    <row r="111" s="274" customFormat="1" x14ac:dyDescent="0.25"/>
    <row r="112" s="274" customFormat="1" x14ac:dyDescent="0.25"/>
    <row r="113" s="274" customFormat="1" x14ac:dyDescent="0.25"/>
    <row r="114" s="274" customFormat="1" x14ac:dyDescent="0.25"/>
    <row r="115" s="274" customFormat="1" x14ac:dyDescent="0.25"/>
    <row r="116" s="274" customFormat="1" x14ac:dyDescent="0.25"/>
    <row r="117" s="274" customFormat="1" x14ac:dyDescent="0.25"/>
    <row r="118" s="274" customFormat="1" x14ac:dyDescent="0.25"/>
    <row r="119" s="274" customFormat="1" x14ac:dyDescent="0.25"/>
    <row r="120" s="274" customFormat="1" x14ac:dyDescent="0.25"/>
    <row r="121" s="274" customFormat="1" x14ac:dyDescent="0.25"/>
    <row r="122" s="274" customFormat="1" x14ac:dyDescent="0.25"/>
    <row r="123" s="274" customFormat="1" x14ac:dyDescent="0.25"/>
    <row r="124" s="274" customFormat="1" x14ac:dyDescent="0.25"/>
    <row r="125" s="274" customFormat="1" x14ac:dyDescent="0.25"/>
    <row r="126" s="274" customFormat="1" x14ac:dyDescent="0.25"/>
    <row r="127" s="274" customFormat="1" x14ac:dyDescent="0.25"/>
    <row r="128" s="274" customFormat="1" x14ac:dyDescent="0.25"/>
    <row r="129" s="274" customFormat="1" x14ac:dyDescent="0.25"/>
    <row r="130" s="274" customFormat="1" x14ac:dyDescent="0.25"/>
    <row r="131" s="274" customFormat="1" x14ac:dyDescent="0.25"/>
    <row r="132" s="274" customFormat="1" x14ac:dyDescent="0.25"/>
    <row r="133" s="274" customFormat="1" x14ac:dyDescent="0.25"/>
    <row r="134" s="274" customFormat="1" x14ac:dyDescent="0.25"/>
    <row r="135" s="274" customFormat="1" x14ac:dyDescent="0.25"/>
    <row r="136" s="274" customFormat="1" x14ac:dyDescent="0.25"/>
    <row r="137" s="274" customFormat="1" x14ac:dyDescent="0.25"/>
    <row r="138" s="274" customFormat="1" x14ac:dyDescent="0.25"/>
    <row r="139" s="274" customFormat="1" x14ac:dyDescent="0.25"/>
    <row r="140" s="274" customFormat="1" x14ac:dyDescent="0.25"/>
    <row r="141" s="274" customFormat="1" x14ac:dyDescent="0.25"/>
    <row r="142" s="274" customFormat="1" x14ac:dyDescent="0.25"/>
    <row r="143" s="274" customFormat="1" x14ac:dyDescent="0.25"/>
    <row r="144" s="274" customFormat="1" x14ac:dyDescent="0.25"/>
    <row r="145" s="274" customFormat="1" x14ac:dyDescent="0.25"/>
    <row r="146" s="274" customFormat="1" x14ac:dyDescent="0.25"/>
    <row r="147" s="274" customFormat="1" x14ac:dyDescent="0.25"/>
    <row r="148" s="274" customFormat="1" x14ac:dyDescent="0.25"/>
    <row r="149" s="274" customFormat="1" x14ac:dyDescent="0.25"/>
  </sheetData>
  <sheetProtection algorithmName="SHA-512" hashValue="P0LSJDMWEghz2+2tIHC3wQ6TBz3rdtRdvFdS3hU2i62QVE2cENku0XBZr9Jf5XHJJuX+8aJXHg40WRkRdS41Rw==" saltValue="BfRZw/sgY8uZga6F4AxhDQ==" spinCount="100000" sheet="1" objects="1" scenarios="1" insertHyperlinks="0" autoFilter="0"/>
  <autoFilter ref="B1:F149" xr:uid="{7A6852DD-9D00-439E-B631-6CCA0DB518F6}"/>
  <hyperlinks>
    <hyperlink ref="A2" location="'Table 1 - Supply'!G48" display="Go to cell" xr:uid="{46DC0279-0E60-4280-9DBB-4E68018D69DB}"/>
    <hyperlink ref="A3" location="'Table 1 - Supply'!K48" display="Go to cell" xr:uid="{559917D6-DC9B-49A4-9397-F0B74D95ECE6}"/>
    <hyperlink ref="A4" location="'Table 1 - Supply'!O48" display="Go to cell" xr:uid="{18B8559A-2846-43CB-B807-181C99817FE8}"/>
    <hyperlink ref="A5" location="'Table 1 - Supply'!S48" display="Go to cell" xr:uid="{DD7E3AC1-6F65-4CC1-A605-4B8D4CD952F4}"/>
    <hyperlink ref="A6" location="'Table 1 - Supply'!W48" display="Go to cell" xr:uid="{01121D40-67A9-40C3-8C1D-88906F505C3C}"/>
    <hyperlink ref="A7" location="'Table 1 - Supply'!AA48" display="Go to cell" xr:uid="{FE126564-8478-4BD9-9F0A-0137AB55E32A}"/>
    <hyperlink ref="A8" location="'Table 1 - Supply'!AE48" display="Go to cell" xr:uid="{7DF3D687-C56F-4741-8831-DDE175FA5FD7}"/>
    <hyperlink ref="A9" location="'Table 1 - Supply'!AI48" display="Go to cell" xr:uid="{8A85D50B-0251-45A0-A330-CC821B902B5F}"/>
    <hyperlink ref="A10" location="'Table 1 - Supply'!AM48" display="Go to cell" xr:uid="{0FC0F700-7055-4CB3-9D36-02CE50B116CD}"/>
    <hyperlink ref="A11" location="'Table 1 - Supply'!G52" display="Go to cell" xr:uid="{8BB8A363-D403-4A4F-8372-A7B41FC4D4DE}"/>
    <hyperlink ref="A12" location="'Table 1 - Supply'!K52" display="Go to cell" xr:uid="{55697E7F-F5F7-4352-851D-6CBD4F75AAE3}"/>
    <hyperlink ref="A13" location="'Table 1 - Supply'!O52" display="Go to cell" xr:uid="{E1316E9D-ADBF-4E15-9F66-4AE438FBB6DC}"/>
    <hyperlink ref="A14" location="'Table 1 - Supply'!S52" display="Go to cell" xr:uid="{B51167CD-193F-4BE3-A359-F2210B56885D}"/>
    <hyperlink ref="A15" location="'Table 1 - Supply'!W52" display="Go to cell" xr:uid="{D589411A-820C-41E3-AE8E-E3939DE32BCC}"/>
    <hyperlink ref="A16" location="'Table 1 - Supply'!AA52" display="Go to cell" xr:uid="{3A71A47B-2DE6-442B-9C44-9B982B7428D2}"/>
    <hyperlink ref="A17" location="'Table 1 - Supply'!AE52" display="Go to cell" xr:uid="{A48F44C1-A4A3-45F3-87B2-3A25D149E374}"/>
    <hyperlink ref="A18" location="'Table 1 - Supply'!AI52" display="Go to cell" xr:uid="{BDEE18F3-B17B-4DE1-8AF4-733C169862E0}"/>
    <hyperlink ref="A19" location="'Table 1 - Supply'!AM52" display="Go to cell" xr:uid="{8C2A57FC-9B46-4BB9-AC43-26275BAD2F15}"/>
    <hyperlink ref="A20" location="'Table 1 - Supply'!AU48" display="Go to cell" xr:uid="{203E0F4C-5ED5-4959-B675-9990653ADA73}"/>
    <hyperlink ref="A21" location="'Table 1 - Supply'!AU52" display="Go to cell" xr:uid="{F744FC01-E27D-4BFF-8E10-D9E4192174FC}"/>
    <hyperlink ref="A22" location="'Table 2 - Use'!O48" display="Go to cell" xr:uid="{04F5CC8B-A3F3-4AD3-A094-0C6C8CEFDCE8}"/>
    <hyperlink ref="A23" location="'Table 2 - Use'!K52" display="Go to cell" xr:uid="{81FB9A61-C15A-404E-AA68-832F97BA267D}"/>
  </hyperlinks>
  <pageMargins left="0.70866141732283472" right="0.70866141732283472" top="0.74803149606299213" bottom="0.74803149606299213" header="0.31496062992125984" footer="0.31496062992125984"/>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39182-1F5D-4FAC-B5DE-F0F1D473BD79}">
  <sheetPr codeName="Sheet18">
    <tabColor rgb="FF7030A0"/>
  </sheetPr>
  <dimension ref="A1:M40"/>
  <sheetViews>
    <sheetView workbookViewId="0"/>
  </sheetViews>
  <sheetFormatPr defaultColWidth="9.109375" defaultRowHeight="14.4" x14ac:dyDescent="0.3"/>
  <cols>
    <col min="1" max="1" width="24.88671875" customWidth="1"/>
    <col min="2" max="2" width="12.6640625" bestFit="1" customWidth="1"/>
    <col min="3" max="3" width="9.44140625" customWidth="1"/>
    <col min="4" max="4" width="10.109375" bestFit="1" customWidth="1"/>
    <col min="5" max="5" width="34.109375" customWidth="1"/>
    <col min="6" max="6" width="3.88671875" customWidth="1"/>
    <col min="7" max="7" width="9.33203125" customWidth="1"/>
    <col min="8" max="8" width="36.109375" customWidth="1"/>
    <col min="9" max="9" width="5.33203125" customWidth="1"/>
    <col min="10" max="10" width="22" customWidth="1"/>
    <col min="11" max="11" width="78.44140625" customWidth="1"/>
    <col min="12" max="12" width="9.109375" customWidth="1"/>
    <col min="13" max="13" width="0.109375" customWidth="1"/>
  </cols>
  <sheetData>
    <row r="1" spans="1:13" ht="34.5" customHeight="1" thickBot="1" x14ac:dyDescent="0.35">
      <c r="A1" s="109" t="s">
        <v>189</v>
      </c>
      <c r="B1" s="109" t="s">
        <v>190</v>
      </c>
      <c r="C1" s="110" t="s">
        <v>191</v>
      </c>
      <c r="D1" s="111" t="s">
        <v>192</v>
      </c>
      <c r="E1" s="112" t="s">
        <v>193</v>
      </c>
      <c r="F1" s="113"/>
      <c r="G1" s="111" t="s">
        <v>194</v>
      </c>
      <c r="H1" s="112" t="s">
        <v>193</v>
      </c>
      <c r="I1" s="94"/>
      <c r="J1" s="114" t="s">
        <v>195</v>
      </c>
      <c r="K1" s="115" t="s">
        <v>196</v>
      </c>
      <c r="M1" s="116" t="s">
        <v>197</v>
      </c>
    </row>
    <row r="2" spans="1:13" ht="15.6" x14ac:dyDescent="0.3">
      <c r="A2" s="117" t="s">
        <v>198</v>
      </c>
      <c r="B2" s="118" t="s">
        <v>199</v>
      </c>
      <c r="C2" s="119" t="s">
        <v>200</v>
      </c>
      <c r="D2" s="120" t="s">
        <v>201</v>
      </c>
      <c r="E2" s="121" t="s">
        <v>202</v>
      </c>
      <c r="F2" s="94"/>
      <c r="G2" s="120" t="s">
        <v>203</v>
      </c>
      <c r="H2" s="121" t="s">
        <v>204</v>
      </c>
      <c r="I2" s="94"/>
      <c r="J2" s="649" t="s">
        <v>205</v>
      </c>
      <c r="K2" s="650"/>
    </row>
    <row r="3" spans="1:13" ht="15" thickBot="1" x14ac:dyDescent="0.35">
      <c r="A3" s="117" t="s">
        <v>206</v>
      </c>
      <c r="B3" s="118" t="s">
        <v>207</v>
      </c>
      <c r="C3" s="122" t="s">
        <v>208</v>
      </c>
      <c r="D3" s="120" t="s">
        <v>209</v>
      </c>
      <c r="E3" s="121" t="s">
        <v>210</v>
      </c>
      <c r="F3" s="94"/>
      <c r="G3" s="123" t="s">
        <v>211</v>
      </c>
      <c r="H3" s="124" t="s">
        <v>212</v>
      </c>
      <c r="I3" s="94"/>
      <c r="J3" s="125" t="s">
        <v>213</v>
      </c>
      <c r="K3" s="126" t="s">
        <v>214</v>
      </c>
    </row>
    <row r="4" spans="1:13" x14ac:dyDescent="0.3">
      <c r="A4" s="117" t="s">
        <v>215</v>
      </c>
      <c r="B4" s="118" t="s">
        <v>216</v>
      </c>
      <c r="C4" s="122" t="s">
        <v>217</v>
      </c>
      <c r="D4" s="120" t="s">
        <v>218</v>
      </c>
      <c r="E4" s="121" t="s">
        <v>219</v>
      </c>
      <c r="F4" s="94"/>
      <c r="G4" s="94"/>
      <c r="H4" s="94"/>
      <c r="I4" s="94"/>
      <c r="J4" s="125" t="s">
        <v>220</v>
      </c>
      <c r="K4" s="126" t="s">
        <v>221</v>
      </c>
    </row>
    <row r="5" spans="1:13" ht="15" thickBot="1" x14ac:dyDescent="0.35">
      <c r="A5" s="117" t="s">
        <v>222</v>
      </c>
      <c r="B5" s="118" t="s">
        <v>223</v>
      </c>
      <c r="C5" s="122" t="s">
        <v>224</v>
      </c>
      <c r="D5" s="120" t="s">
        <v>199</v>
      </c>
      <c r="E5" s="121"/>
      <c r="F5" s="94"/>
      <c r="G5" s="94"/>
      <c r="H5" s="94"/>
      <c r="I5" s="94"/>
      <c r="J5" s="127" t="s">
        <v>225</v>
      </c>
      <c r="K5" s="128" t="s">
        <v>226</v>
      </c>
    </row>
    <row r="6" spans="1:13" ht="15.6" x14ac:dyDescent="0.3">
      <c r="A6" s="117" t="s">
        <v>227</v>
      </c>
      <c r="B6" s="118" t="s">
        <v>228</v>
      </c>
      <c r="C6" s="122" t="s">
        <v>200</v>
      </c>
      <c r="D6" s="120" t="s">
        <v>229</v>
      </c>
      <c r="E6" s="121"/>
      <c r="F6" s="94"/>
      <c r="G6" s="94"/>
      <c r="H6" s="94"/>
      <c r="I6" s="94"/>
      <c r="J6" s="651" t="s">
        <v>230</v>
      </c>
      <c r="K6" s="652"/>
    </row>
    <row r="7" spans="1:13" x14ac:dyDescent="0.3">
      <c r="A7" s="117" t="s">
        <v>231</v>
      </c>
      <c r="B7" s="118" t="s">
        <v>232</v>
      </c>
      <c r="C7" s="122" t="s">
        <v>200</v>
      </c>
      <c r="D7" s="120" t="s">
        <v>233</v>
      </c>
      <c r="E7" s="121"/>
      <c r="F7" s="94"/>
      <c r="G7" s="94"/>
      <c r="H7" s="94"/>
      <c r="I7" s="94"/>
      <c r="J7" s="129" t="s">
        <v>234</v>
      </c>
      <c r="K7" s="130" t="s">
        <v>235</v>
      </c>
    </row>
    <row r="8" spans="1:13" ht="15" thickBot="1" x14ac:dyDescent="0.35">
      <c r="A8" s="117" t="s">
        <v>236</v>
      </c>
      <c r="B8" s="118" t="s">
        <v>237</v>
      </c>
      <c r="C8" s="122" t="s">
        <v>200</v>
      </c>
      <c r="D8" s="123" t="s">
        <v>238</v>
      </c>
      <c r="E8" s="124"/>
      <c r="F8" s="94"/>
      <c r="G8" s="94"/>
      <c r="H8" s="94"/>
      <c r="I8" s="94"/>
      <c r="J8" s="129" t="s">
        <v>239</v>
      </c>
      <c r="K8" s="130">
        <v>2024</v>
      </c>
    </row>
    <row r="9" spans="1:13" x14ac:dyDescent="0.3">
      <c r="A9" s="117" t="s">
        <v>240</v>
      </c>
      <c r="B9" s="118" t="s">
        <v>241</v>
      </c>
      <c r="C9" s="122" t="s">
        <v>200</v>
      </c>
      <c r="D9" s="94"/>
      <c r="E9" s="94"/>
      <c r="F9" s="94"/>
      <c r="G9" s="94"/>
      <c r="H9" s="94"/>
      <c r="I9" s="94"/>
      <c r="J9" s="129" t="s">
        <v>242</v>
      </c>
      <c r="K9" s="131" t="s">
        <v>243</v>
      </c>
    </row>
    <row r="10" spans="1:13" ht="15" thickBot="1" x14ac:dyDescent="0.35">
      <c r="A10" s="117" t="s">
        <v>244</v>
      </c>
      <c r="B10" s="118" t="s">
        <v>245</v>
      </c>
      <c r="C10" s="122" t="s">
        <v>200</v>
      </c>
      <c r="D10" s="94"/>
      <c r="E10" s="94"/>
      <c r="F10" s="94"/>
      <c r="G10" s="94"/>
      <c r="H10" s="94"/>
      <c r="I10" s="94"/>
      <c r="J10" s="129" t="s">
        <v>246</v>
      </c>
      <c r="K10" s="131" t="s">
        <v>841</v>
      </c>
    </row>
    <row r="11" spans="1:13" ht="15.6" x14ac:dyDescent="0.3">
      <c r="A11" s="117" t="s">
        <v>247</v>
      </c>
      <c r="B11" s="118" t="s">
        <v>248</v>
      </c>
      <c r="C11" s="122" t="s">
        <v>200</v>
      </c>
      <c r="D11" s="94"/>
      <c r="E11" s="94"/>
      <c r="F11" s="94"/>
      <c r="G11" s="94"/>
      <c r="H11" s="94"/>
      <c r="I11" s="94"/>
      <c r="J11" s="653" t="s">
        <v>249</v>
      </c>
      <c r="K11" s="654"/>
    </row>
    <row r="12" spans="1:13" x14ac:dyDescent="0.3">
      <c r="A12" s="117" t="s">
        <v>250</v>
      </c>
      <c r="B12" s="118" t="s">
        <v>251</v>
      </c>
      <c r="C12" s="122" t="s">
        <v>200</v>
      </c>
      <c r="D12" s="94"/>
      <c r="E12" s="94"/>
      <c r="F12" s="94"/>
      <c r="G12" s="94"/>
      <c r="H12" s="94"/>
      <c r="I12" s="94"/>
      <c r="J12" s="132" t="s">
        <v>252</v>
      </c>
      <c r="K12" s="133" t="s">
        <v>253</v>
      </c>
    </row>
    <row r="13" spans="1:13" x14ac:dyDescent="0.3">
      <c r="A13" s="117" t="s">
        <v>254</v>
      </c>
      <c r="B13" s="118" t="s">
        <v>255</v>
      </c>
      <c r="C13" s="122" t="s">
        <v>200</v>
      </c>
      <c r="D13" s="94"/>
      <c r="E13" s="94"/>
      <c r="F13" s="94"/>
      <c r="G13" s="94"/>
      <c r="H13" s="94"/>
      <c r="I13" s="94"/>
      <c r="J13" s="132" t="s">
        <v>256</v>
      </c>
      <c r="K13" s="416" t="s">
        <v>842</v>
      </c>
    </row>
    <row r="14" spans="1:13" x14ac:dyDescent="0.3">
      <c r="A14" s="117" t="s">
        <v>257</v>
      </c>
      <c r="B14" s="118" t="s">
        <v>258</v>
      </c>
      <c r="C14" s="122" t="s">
        <v>200</v>
      </c>
      <c r="D14" s="94"/>
      <c r="E14" s="94"/>
      <c r="F14" s="94"/>
      <c r="G14" s="94"/>
      <c r="H14" s="94"/>
      <c r="I14" s="94"/>
      <c r="J14" s="134" t="s">
        <v>259</v>
      </c>
      <c r="K14" s="135" t="s">
        <v>851</v>
      </c>
    </row>
    <row r="15" spans="1:13" ht="15" customHeight="1" thickBot="1" x14ac:dyDescent="0.35">
      <c r="A15" s="117" t="s">
        <v>260</v>
      </c>
      <c r="B15" s="118" t="s">
        <v>261</v>
      </c>
      <c r="C15" s="122" t="s">
        <v>200</v>
      </c>
      <c r="D15" s="94"/>
      <c r="E15" s="94"/>
      <c r="F15" s="94"/>
      <c r="G15" s="94"/>
      <c r="H15" s="94"/>
      <c r="I15" s="94"/>
      <c r="J15" s="136" t="s">
        <v>262</v>
      </c>
      <c r="K15" s="137" t="s">
        <v>263</v>
      </c>
    </row>
    <row r="16" spans="1:13" ht="15.6" x14ac:dyDescent="0.3">
      <c r="A16" s="117" t="s">
        <v>264</v>
      </c>
      <c r="B16" s="118" t="s">
        <v>265</v>
      </c>
      <c r="C16" s="122" t="s">
        <v>200</v>
      </c>
      <c r="D16" s="94"/>
      <c r="E16" s="94"/>
      <c r="F16" s="94"/>
      <c r="G16" s="94"/>
      <c r="H16" s="94"/>
      <c r="I16" s="94"/>
      <c r="J16" s="655" t="s">
        <v>266</v>
      </c>
      <c r="K16" s="656"/>
    </row>
    <row r="17" spans="1:11" x14ac:dyDescent="0.3">
      <c r="A17" s="117" t="s">
        <v>267</v>
      </c>
      <c r="B17" s="118" t="s">
        <v>268</v>
      </c>
      <c r="C17" s="122" t="s">
        <v>200</v>
      </c>
      <c r="D17" s="94"/>
      <c r="E17" s="94"/>
      <c r="F17" s="94"/>
      <c r="G17" s="94"/>
      <c r="H17" s="94"/>
      <c r="I17" s="94"/>
      <c r="J17" s="138" t="s">
        <v>269</v>
      </c>
      <c r="K17" s="139" t="s">
        <v>270</v>
      </c>
    </row>
    <row r="18" spans="1:11" x14ac:dyDescent="0.3">
      <c r="A18" s="117" t="s">
        <v>271</v>
      </c>
      <c r="B18" s="118" t="s">
        <v>272</v>
      </c>
      <c r="C18" s="122" t="s">
        <v>273</v>
      </c>
      <c r="D18" s="94"/>
      <c r="E18" s="94"/>
      <c r="F18" s="94"/>
      <c r="G18" s="94"/>
      <c r="H18" s="94"/>
      <c r="I18" s="94"/>
      <c r="J18" s="138" t="s">
        <v>274</v>
      </c>
      <c r="K18" s="140" t="s">
        <v>275</v>
      </c>
    </row>
    <row r="19" spans="1:11" x14ac:dyDescent="0.3">
      <c r="A19" s="117" t="s">
        <v>276</v>
      </c>
      <c r="B19" s="118" t="s">
        <v>277</v>
      </c>
      <c r="C19" s="122" t="s">
        <v>200</v>
      </c>
      <c r="D19" s="94"/>
      <c r="E19" s="94"/>
      <c r="F19" s="94"/>
      <c r="G19" s="94"/>
      <c r="H19" s="94"/>
      <c r="I19" s="94"/>
      <c r="J19" s="138" t="s">
        <v>278</v>
      </c>
      <c r="K19" s="140" t="s">
        <v>279</v>
      </c>
    </row>
    <row r="20" spans="1:11" ht="15" thickBot="1" x14ac:dyDescent="0.35">
      <c r="A20" s="117" t="s">
        <v>280</v>
      </c>
      <c r="B20" s="118" t="s">
        <v>281</v>
      </c>
      <c r="C20" s="122" t="s">
        <v>200</v>
      </c>
      <c r="D20" s="94"/>
      <c r="E20" s="94"/>
      <c r="F20" s="94"/>
      <c r="G20" s="94"/>
      <c r="H20" s="94"/>
      <c r="I20" s="94"/>
      <c r="J20" s="141" t="s">
        <v>282</v>
      </c>
      <c r="K20" s="142" t="s">
        <v>283</v>
      </c>
    </row>
    <row r="21" spans="1:11" x14ac:dyDescent="0.3">
      <c r="A21" s="117" t="s">
        <v>284</v>
      </c>
      <c r="B21" s="118" t="s">
        <v>285</v>
      </c>
      <c r="C21" s="122" t="s">
        <v>200</v>
      </c>
      <c r="D21" s="94"/>
      <c r="E21" s="94"/>
      <c r="F21" s="94"/>
      <c r="G21" s="94"/>
      <c r="H21" s="94"/>
      <c r="I21" s="94"/>
      <c r="J21" s="94"/>
      <c r="K21" s="143"/>
    </row>
    <row r="22" spans="1:11" x14ac:dyDescent="0.3">
      <c r="A22" s="117" t="s">
        <v>286</v>
      </c>
      <c r="B22" s="118" t="s">
        <v>287</v>
      </c>
      <c r="C22" s="122" t="s">
        <v>288</v>
      </c>
      <c r="D22" s="94"/>
      <c r="E22" s="94"/>
      <c r="F22" s="94"/>
      <c r="G22" s="94"/>
      <c r="H22" s="94"/>
      <c r="I22" s="94"/>
      <c r="J22" s="94"/>
      <c r="K22" s="143"/>
    </row>
    <row r="23" spans="1:11" x14ac:dyDescent="0.3">
      <c r="A23" s="117" t="s">
        <v>289</v>
      </c>
      <c r="B23" s="118" t="s">
        <v>290</v>
      </c>
      <c r="C23" s="122" t="s">
        <v>200</v>
      </c>
      <c r="D23" s="94"/>
      <c r="E23" s="94"/>
      <c r="F23" s="94"/>
      <c r="G23" s="94"/>
      <c r="H23" s="94"/>
      <c r="I23" s="94"/>
      <c r="J23" s="94"/>
      <c r="K23" s="143"/>
    </row>
    <row r="24" spans="1:11" x14ac:dyDescent="0.3">
      <c r="A24" s="117" t="s">
        <v>291</v>
      </c>
      <c r="B24" s="118" t="s">
        <v>292</v>
      </c>
      <c r="C24" s="122" t="s">
        <v>293</v>
      </c>
      <c r="D24" s="94"/>
      <c r="E24" s="94"/>
      <c r="F24" s="94"/>
      <c r="G24" s="94"/>
      <c r="H24" s="94"/>
      <c r="I24" s="94"/>
      <c r="J24" s="94"/>
      <c r="K24" s="143"/>
    </row>
    <row r="25" spans="1:11" x14ac:dyDescent="0.3">
      <c r="A25" s="117" t="s">
        <v>294</v>
      </c>
      <c r="B25" s="118" t="s">
        <v>295</v>
      </c>
      <c r="C25" s="122" t="s">
        <v>200</v>
      </c>
      <c r="D25" s="94"/>
      <c r="E25" s="94"/>
      <c r="F25" s="94"/>
      <c r="G25" s="94"/>
      <c r="H25" s="94"/>
      <c r="I25" s="94"/>
      <c r="J25" s="94"/>
      <c r="K25" s="143"/>
    </row>
    <row r="26" spans="1:11" x14ac:dyDescent="0.3">
      <c r="A26" s="117" t="s">
        <v>296</v>
      </c>
      <c r="B26" s="118" t="s">
        <v>297</v>
      </c>
      <c r="C26" s="122" t="s">
        <v>200</v>
      </c>
      <c r="D26" s="94"/>
      <c r="E26" s="94"/>
      <c r="F26" s="94"/>
      <c r="G26" s="94"/>
      <c r="H26" s="94"/>
      <c r="I26" s="94"/>
      <c r="J26" s="94"/>
      <c r="K26" s="143"/>
    </row>
    <row r="27" spans="1:11" x14ac:dyDescent="0.3">
      <c r="A27" s="117" t="s">
        <v>298</v>
      </c>
      <c r="B27" s="118" t="s">
        <v>299</v>
      </c>
      <c r="C27" s="122" t="s">
        <v>200</v>
      </c>
      <c r="D27" s="94"/>
      <c r="E27" s="94"/>
      <c r="F27" s="94"/>
      <c r="G27" s="94"/>
      <c r="H27" s="94"/>
      <c r="I27" s="94"/>
      <c r="J27" s="94"/>
      <c r="K27" s="143"/>
    </row>
    <row r="28" spans="1:11" x14ac:dyDescent="0.3">
      <c r="A28" s="117" t="s">
        <v>300</v>
      </c>
      <c r="B28" s="118" t="s">
        <v>301</v>
      </c>
      <c r="C28" s="122" t="s">
        <v>302</v>
      </c>
      <c r="D28" s="94"/>
      <c r="E28" s="94"/>
      <c r="F28" s="94"/>
      <c r="G28" s="94"/>
      <c r="H28" s="94"/>
      <c r="I28" s="94"/>
      <c r="J28" s="94"/>
      <c r="K28" s="143"/>
    </row>
    <row r="29" spans="1:11" x14ac:dyDescent="0.3">
      <c r="A29" s="117" t="s">
        <v>303</v>
      </c>
      <c r="B29" s="118" t="s">
        <v>304</v>
      </c>
      <c r="C29" s="122" t="s">
        <v>305</v>
      </c>
      <c r="D29" s="94"/>
      <c r="E29" s="94"/>
      <c r="F29" s="94"/>
      <c r="G29" s="94"/>
      <c r="H29" s="94"/>
      <c r="I29" s="94"/>
      <c r="J29" s="94"/>
      <c r="K29" s="143"/>
    </row>
    <row r="30" spans="1:11" x14ac:dyDescent="0.3">
      <c r="A30" s="117" t="s">
        <v>306</v>
      </c>
      <c r="B30" s="118" t="s">
        <v>307</v>
      </c>
      <c r="C30" s="122" t="s">
        <v>308</v>
      </c>
      <c r="D30" s="94"/>
      <c r="E30" s="94"/>
      <c r="F30" s="94"/>
      <c r="G30" s="94"/>
      <c r="H30" s="94"/>
      <c r="I30" s="94"/>
      <c r="J30" s="94"/>
      <c r="K30" s="143"/>
    </row>
    <row r="31" spans="1:11" x14ac:dyDescent="0.3">
      <c r="A31" s="117" t="s">
        <v>309</v>
      </c>
      <c r="B31" s="118" t="s">
        <v>310</v>
      </c>
      <c r="C31" s="122" t="s">
        <v>311</v>
      </c>
      <c r="D31" s="94"/>
      <c r="E31" s="94"/>
      <c r="F31" s="94"/>
      <c r="G31" s="94"/>
      <c r="H31" s="94"/>
      <c r="I31" s="94"/>
      <c r="J31" s="94"/>
      <c r="K31" s="143"/>
    </row>
    <row r="32" spans="1:11" x14ac:dyDescent="0.3">
      <c r="A32" s="117" t="s">
        <v>312</v>
      </c>
      <c r="B32" s="118" t="s">
        <v>313</v>
      </c>
      <c r="C32" s="122" t="s">
        <v>314</v>
      </c>
      <c r="D32" s="94"/>
      <c r="E32" s="94"/>
      <c r="F32" s="94"/>
      <c r="G32" s="94"/>
      <c r="H32" s="94"/>
      <c r="I32" s="94"/>
      <c r="J32" s="94"/>
      <c r="K32" s="143"/>
    </row>
    <row r="33" spans="1:3" x14ac:dyDescent="0.3">
      <c r="A33" s="117" t="s">
        <v>315</v>
      </c>
      <c r="B33" s="118" t="s">
        <v>316</v>
      </c>
      <c r="C33" s="122" t="s">
        <v>311</v>
      </c>
    </row>
    <row r="34" spans="1:3" x14ac:dyDescent="0.3">
      <c r="A34" s="117" t="s">
        <v>317</v>
      </c>
      <c r="B34" s="118" t="s">
        <v>318</v>
      </c>
      <c r="C34" s="122" t="s">
        <v>200</v>
      </c>
    </row>
    <row r="35" spans="1:3" x14ac:dyDescent="0.3">
      <c r="A35" s="117" t="s">
        <v>319</v>
      </c>
      <c r="B35" s="118" t="s">
        <v>320</v>
      </c>
      <c r="C35" s="122" t="s">
        <v>321</v>
      </c>
    </row>
    <row r="36" spans="1:3" x14ac:dyDescent="0.3">
      <c r="A36" s="117" t="s">
        <v>322</v>
      </c>
      <c r="B36" s="118" t="s">
        <v>323</v>
      </c>
      <c r="C36" s="122" t="s">
        <v>324</v>
      </c>
    </row>
    <row r="37" spans="1:3" x14ac:dyDescent="0.3">
      <c r="A37" s="117" t="s">
        <v>325</v>
      </c>
      <c r="B37" s="118" t="s">
        <v>326</v>
      </c>
      <c r="C37" s="122" t="s">
        <v>327</v>
      </c>
    </row>
    <row r="38" spans="1:3" x14ac:dyDescent="0.3">
      <c r="A38" s="117" t="s">
        <v>328</v>
      </c>
      <c r="B38" s="118" t="s">
        <v>329</v>
      </c>
      <c r="C38" s="122" t="s">
        <v>330</v>
      </c>
    </row>
    <row r="39" spans="1:3" x14ac:dyDescent="0.3">
      <c r="A39" s="117" t="s">
        <v>331</v>
      </c>
      <c r="B39" s="118" t="s">
        <v>332</v>
      </c>
      <c r="C39" s="122" t="s">
        <v>333</v>
      </c>
    </row>
    <row r="40" spans="1:3" x14ac:dyDescent="0.3">
      <c r="A40" s="117" t="s">
        <v>334</v>
      </c>
      <c r="B40" s="118" t="s">
        <v>335</v>
      </c>
      <c r="C40" s="122" t="s">
        <v>200</v>
      </c>
    </row>
  </sheetData>
  <sheetProtection algorithmName="SHA-512" hashValue="P8yjK0FL6utSXn+PiZfOcXMila0EEHllJaDKrEMcJYJgBMKErRD14e+7P+X9uFk63x5DiJhfyEC0XrZrYPNxDw==" saltValue="8qCf4wcFNI9x51rUC41joQ==" spinCount="100000" sheet="1" selectLockedCells="1" selectUnlockedCells="1"/>
  <mergeCells count="4">
    <mergeCell ref="J2:K2"/>
    <mergeCell ref="J6:K6"/>
    <mergeCell ref="J11:K11"/>
    <mergeCell ref="J16:K16"/>
  </mergeCells>
  <hyperlinks>
    <hyperlink ref="K20" r:id="rId1" display="https://ec.europa.eu/eurostat/web/xxxxx/legislation" xr:uid="{EF0A3A8C-32DB-4DF6-88D8-94BBC15B44AE}"/>
    <hyperlink ref="K19" r:id="rId2" xr:uid="{CA80B5C2-8906-4F15-833A-AB6DDFF37958}"/>
    <hyperlink ref="K18" r:id="rId3" xr:uid="{5669D739-0BBF-444F-BEAC-A2CD645A5C83}"/>
    <hyperlink ref="K15" r:id="rId4" xr:uid="{DFD2DF34-7A86-4B07-BD76-31A5B0D9BE7D}"/>
    <hyperlink ref="K14" r:id="rId5" xr:uid="{0B9062E8-64F5-423D-895D-595E9BDB9D86}"/>
  </hyperlinks>
  <pageMargins left="0.7" right="0.7" top="0.75" bottom="0.75" header="0.3" footer="0.3"/>
  <pageSetup paperSize="9" orientation="portrait" verticalDpi="0" r:id="rId6"/>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1504C-34F3-40F9-8AD5-16AB619FC6B9}">
  <sheetPr codeName="Sheet12">
    <tabColor rgb="FF7030A0"/>
  </sheetPr>
  <dimension ref="A1:G15"/>
  <sheetViews>
    <sheetView workbookViewId="0">
      <selection activeCell="C9" sqref="C9"/>
    </sheetView>
  </sheetViews>
  <sheetFormatPr defaultColWidth="9.109375" defaultRowHeight="13.2" x14ac:dyDescent="0.25"/>
  <cols>
    <col min="1" max="1" width="19" style="267" customWidth="1"/>
    <col min="2" max="2" width="18.44140625" style="267" customWidth="1"/>
    <col min="3" max="3" width="34.6640625" style="267" customWidth="1"/>
    <col min="4" max="4" width="30.44140625" style="267" customWidth="1"/>
    <col min="5" max="5" width="25.6640625" style="267" customWidth="1"/>
    <col min="6" max="6" width="17.88671875" style="273" customWidth="1"/>
    <col min="7" max="7" width="24" style="267" customWidth="1"/>
    <col min="8" max="16384" width="9.109375" style="267"/>
  </cols>
  <sheetData>
    <row r="1" spans="1:7" ht="33.75" customHeight="1" thickBot="1" x14ac:dyDescent="0.3">
      <c r="A1" s="657" t="s">
        <v>593</v>
      </c>
      <c r="B1" s="657"/>
      <c r="C1" s="657"/>
      <c r="E1" s="658" t="s">
        <v>594</v>
      </c>
      <c r="F1" s="658"/>
      <c r="G1" s="658"/>
    </row>
    <row r="2" spans="1:7" s="270" customFormat="1" ht="14.4" x14ac:dyDescent="0.3">
      <c r="A2" s="268" t="s">
        <v>595</v>
      </c>
      <c r="B2" s="268" t="s">
        <v>596</v>
      </c>
      <c r="C2" s="269" t="s">
        <v>597</v>
      </c>
      <c r="E2" s="268" t="s">
        <v>595</v>
      </c>
      <c r="F2" s="268" t="s">
        <v>596</v>
      </c>
      <c r="G2" s="269" t="s">
        <v>597</v>
      </c>
    </row>
    <row r="3" spans="1:7" ht="26.4" x14ac:dyDescent="0.25">
      <c r="A3" s="271" t="s">
        <v>598</v>
      </c>
      <c r="B3" s="271" t="b">
        <v>0</v>
      </c>
      <c r="C3" s="272" t="s">
        <v>599</v>
      </c>
      <c r="F3" s="267"/>
    </row>
    <row r="4" spans="1:7" x14ac:dyDescent="0.25">
      <c r="F4" s="267"/>
    </row>
    <row r="5" spans="1:7" x14ac:dyDescent="0.25">
      <c r="F5" s="267"/>
    </row>
    <row r="6" spans="1:7" x14ac:dyDescent="0.25">
      <c r="F6" s="267"/>
    </row>
    <row r="7" spans="1:7" x14ac:dyDescent="0.25">
      <c r="F7" s="267"/>
    </row>
    <row r="8" spans="1:7" x14ac:dyDescent="0.25">
      <c r="F8" s="267"/>
    </row>
    <row r="9" spans="1:7" x14ac:dyDescent="0.25">
      <c r="F9" s="267"/>
    </row>
    <row r="10" spans="1:7" x14ac:dyDescent="0.25">
      <c r="F10" s="267"/>
    </row>
    <row r="11" spans="1:7" x14ac:dyDescent="0.25">
      <c r="F11" s="267"/>
    </row>
    <row r="12" spans="1:7" x14ac:dyDescent="0.25">
      <c r="F12" s="267"/>
    </row>
    <row r="13" spans="1:7" x14ac:dyDescent="0.25">
      <c r="F13" s="267"/>
    </row>
    <row r="14" spans="1:7" x14ac:dyDescent="0.25">
      <c r="F14" s="267"/>
    </row>
    <row r="15" spans="1:7" x14ac:dyDescent="0.25">
      <c r="F15" s="267"/>
    </row>
  </sheetData>
  <mergeCells count="2">
    <mergeCell ref="A1:C1"/>
    <mergeCell ref="E1:G1"/>
  </mergeCells>
  <pageMargins left="0.7" right="0.7" top="0.75" bottom="0.75"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FA0A0-9E6D-47DE-A34B-9609FF4F6F55}">
  <sheetPr codeName="Sheet11">
    <tabColor rgb="FFB381D9"/>
  </sheetPr>
  <dimension ref="A1:W19"/>
  <sheetViews>
    <sheetView workbookViewId="0">
      <selection activeCell="B1" sqref="B1"/>
    </sheetView>
  </sheetViews>
  <sheetFormatPr defaultColWidth="8.6640625" defaultRowHeight="14.4" x14ac:dyDescent="0.3"/>
  <cols>
    <col min="3" max="3" width="13.44140625" customWidth="1"/>
    <col min="5" max="5" width="14.6640625" bestFit="1" customWidth="1"/>
    <col min="7" max="7" width="66.109375" customWidth="1"/>
    <col min="9" max="9" width="23.33203125" customWidth="1"/>
    <col min="11" max="11" width="16.109375" customWidth="1"/>
    <col min="13" max="13" width="13.6640625" customWidth="1"/>
    <col min="15" max="15" width="32.109375" bestFit="1" customWidth="1"/>
    <col min="17" max="17" width="22" customWidth="1"/>
    <col min="19" max="19" width="11.6640625" customWidth="1"/>
    <col min="21" max="21" width="15.88671875" customWidth="1"/>
    <col min="23" max="23" width="28.6640625" customWidth="1"/>
  </cols>
  <sheetData>
    <row r="1" spans="1:23" ht="43.2" x14ac:dyDescent="0.3">
      <c r="A1" s="277" t="s">
        <v>620</v>
      </c>
      <c r="B1" s="22"/>
      <c r="C1" s="277" t="s">
        <v>621</v>
      </c>
      <c r="E1" s="276" t="s">
        <v>622</v>
      </c>
      <c r="G1" s="276" t="s">
        <v>625</v>
      </c>
      <c r="I1" s="276" t="s">
        <v>626</v>
      </c>
      <c r="K1" s="276" t="s">
        <v>623</v>
      </c>
      <c r="M1" s="276" t="s">
        <v>624</v>
      </c>
      <c r="O1" s="276" t="s">
        <v>853</v>
      </c>
      <c r="Q1" s="276" t="s">
        <v>854</v>
      </c>
      <c r="S1" s="276" t="s">
        <v>459</v>
      </c>
      <c r="U1" s="276" t="s">
        <v>822</v>
      </c>
      <c r="W1" s="276" t="s">
        <v>855</v>
      </c>
    </row>
    <row r="2" spans="1:23" x14ac:dyDescent="0.3">
      <c r="A2" t="s">
        <v>606</v>
      </c>
      <c r="B2" s="22"/>
      <c r="C2" t="s">
        <v>417</v>
      </c>
      <c r="E2" t="s">
        <v>609</v>
      </c>
      <c r="G2" t="s">
        <v>83</v>
      </c>
      <c r="I2" s="424" t="s">
        <v>856</v>
      </c>
      <c r="K2" t="s">
        <v>612</v>
      </c>
      <c r="M2" s="278" t="s">
        <v>616</v>
      </c>
      <c r="O2" t="s">
        <v>857</v>
      </c>
      <c r="Q2" t="s">
        <v>858</v>
      </c>
      <c r="S2" t="s">
        <v>859</v>
      </c>
      <c r="U2" t="s">
        <v>860</v>
      </c>
      <c r="W2" s="425" t="s">
        <v>861</v>
      </c>
    </row>
    <row r="3" spans="1:23" x14ac:dyDescent="0.3">
      <c r="A3" t="s">
        <v>607</v>
      </c>
      <c r="B3" s="22"/>
      <c r="C3" t="s">
        <v>608</v>
      </c>
      <c r="E3" t="s">
        <v>610</v>
      </c>
      <c r="G3" t="s">
        <v>84</v>
      </c>
      <c r="I3" s="424" t="s">
        <v>862</v>
      </c>
      <c r="K3" t="s">
        <v>613</v>
      </c>
      <c r="M3" t="s">
        <v>617</v>
      </c>
      <c r="O3" t="s">
        <v>863</v>
      </c>
      <c r="Q3" t="s">
        <v>864</v>
      </c>
      <c r="S3" t="s">
        <v>865</v>
      </c>
      <c r="U3" t="s">
        <v>866</v>
      </c>
      <c r="W3" t="s">
        <v>867</v>
      </c>
    </row>
    <row r="4" spans="1:23" x14ac:dyDescent="0.3">
      <c r="E4" t="s">
        <v>611</v>
      </c>
      <c r="G4" t="s">
        <v>85</v>
      </c>
      <c r="I4" s="424" t="s">
        <v>868</v>
      </c>
      <c r="K4" t="s">
        <v>614</v>
      </c>
      <c r="M4" t="s">
        <v>618</v>
      </c>
      <c r="O4" t="s">
        <v>869</v>
      </c>
      <c r="Q4" t="s">
        <v>870</v>
      </c>
      <c r="S4" t="s">
        <v>607</v>
      </c>
      <c r="U4" t="s">
        <v>871</v>
      </c>
      <c r="W4" t="s">
        <v>872</v>
      </c>
    </row>
    <row r="5" spans="1:23" x14ac:dyDescent="0.3">
      <c r="G5" t="s">
        <v>86</v>
      </c>
      <c r="I5" s="424"/>
      <c r="K5" t="s">
        <v>615</v>
      </c>
      <c r="M5" s="278" t="s">
        <v>619</v>
      </c>
      <c r="Q5" t="s">
        <v>873</v>
      </c>
      <c r="W5" t="s">
        <v>607</v>
      </c>
    </row>
    <row r="6" spans="1:23" x14ac:dyDescent="0.3">
      <c r="G6" t="s">
        <v>87</v>
      </c>
      <c r="I6" s="424"/>
    </row>
    <row r="7" spans="1:23" x14ac:dyDescent="0.3">
      <c r="G7" t="s">
        <v>88</v>
      </c>
      <c r="I7" s="424"/>
    </row>
    <row r="8" spans="1:23" x14ac:dyDescent="0.3">
      <c r="G8" t="s">
        <v>89</v>
      </c>
      <c r="I8" s="424"/>
    </row>
    <row r="9" spans="1:23" x14ac:dyDescent="0.3">
      <c r="G9" t="s">
        <v>90</v>
      </c>
      <c r="I9" s="424"/>
    </row>
    <row r="10" spans="1:23" x14ac:dyDescent="0.3">
      <c r="G10" t="s">
        <v>91</v>
      </c>
      <c r="I10" s="424"/>
    </row>
    <row r="11" spans="1:23" x14ac:dyDescent="0.3">
      <c r="G11" t="s">
        <v>92</v>
      </c>
      <c r="I11" s="424"/>
    </row>
    <row r="12" spans="1:23" x14ac:dyDescent="0.3">
      <c r="G12" t="s">
        <v>93</v>
      </c>
      <c r="I12" s="424"/>
    </row>
    <row r="13" spans="1:23" x14ac:dyDescent="0.3">
      <c r="G13" t="s">
        <v>94</v>
      </c>
      <c r="I13" s="424"/>
    </row>
    <row r="14" spans="1:23" x14ac:dyDescent="0.3">
      <c r="G14" t="s">
        <v>95</v>
      </c>
      <c r="I14" s="424"/>
    </row>
    <row r="15" spans="1:23" x14ac:dyDescent="0.3">
      <c r="G15" t="s">
        <v>96</v>
      </c>
      <c r="I15" s="424"/>
    </row>
    <row r="16" spans="1:23" x14ac:dyDescent="0.3">
      <c r="G16" t="s">
        <v>97</v>
      </c>
      <c r="I16" s="424"/>
    </row>
    <row r="17" spans="7:9" x14ac:dyDescent="0.3">
      <c r="G17" t="s">
        <v>98</v>
      </c>
      <c r="I17" s="424"/>
    </row>
    <row r="18" spans="7:9" x14ac:dyDescent="0.3">
      <c r="G18" t="s">
        <v>99</v>
      </c>
      <c r="I18" s="424"/>
    </row>
    <row r="19" spans="7:9" x14ac:dyDescent="0.3">
      <c r="G19" t="s">
        <v>100</v>
      </c>
      <c r="I19" s="424"/>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A0B47-A33B-49BB-9DB9-29FADC0818A5}">
  <sheetPr codeName="Sheet19">
    <tabColor rgb="FFB381D9"/>
  </sheetPr>
  <dimension ref="A1:G15"/>
  <sheetViews>
    <sheetView workbookViewId="0"/>
  </sheetViews>
  <sheetFormatPr defaultColWidth="8.6640625" defaultRowHeight="13.2" x14ac:dyDescent="0.25"/>
  <cols>
    <col min="1" max="1" width="22.109375" style="94" bestFit="1" customWidth="1"/>
    <col min="2" max="5" width="8.6640625" style="94"/>
    <col min="6" max="7" width="9.88671875" style="94" customWidth="1"/>
    <col min="8" max="16384" width="8.6640625" style="94"/>
  </cols>
  <sheetData>
    <row r="1" spans="1:7" ht="43.2" x14ac:dyDescent="0.25">
      <c r="A1" s="209" t="s">
        <v>486</v>
      </c>
      <c r="B1" s="209" t="s">
        <v>487</v>
      </c>
      <c r="C1" s="209" t="s">
        <v>488</v>
      </c>
      <c r="D1" s="209" t="s">
        <v>489</v>
      </c>
      <c r="E1" s="209" t="s">
        <v>490</v>
      </c>
      <c r="F1" s="209" t="s">
        <v>491</v>
      </c>
      <c r="G1" s="209" t="s">
        <v>492</v>
      </c>
    </row>
    <row r="2" spans="1:7" x14ac:dyDescent="0.25">
      <c r="A2" s="210" t="s">
        <v>632</v>
      </c>
      <c r="B2" s="211" t="s">
        <v>497</v>
      </c>
      <c r="C2" s="211" t="s">
        <v>706</v>
      </c>
      <c r="D2" s="211" cm="1">
        <f t="array" aca="1" ref="D2" ca="1">IF(ROW(INDIRECT(B2))=ROW(INDIRECT(C2)),"999",1)</f>
        <v>1</v>
      </c>
      <c r="E2" s="211">
        <v>4</v>
      </c>
      <c r="F2" s="211" t="s">
        <v>496</v>
      </c>
      <c r="G2" s="211" t="s">
        <v>497</v>
      </c>
    </row>
    <row r="3" spans="1:7" x14ac:dyDescent="0.25">
      <c r="A3" s="210" t="s">
        <v>632</v>
      </c>
      <c r="B3" s="211" t="s">
        <v>634</v>
      </c>
      <c r="C3" s="211" t="s">
        <v>707</v>
      </c>
      <c r="D3" s="211" cm="1">
        <f t="array" aca="1" ref="D3" ca="1">IF(ROW(INDIRECT(B3))=ROW(INDIRECT(C3)),"999",1)</f>
        <v>1</v>
      </c>
      <c r="E3" s="211">
        <v>4</v>
      </c>
      <c r="F3" s="211" t="s">
        <v>496</v>
      </c>
      <c r="G3" s="211" t="s">
        <v>497</v>
      </c>
    </row>
    <row r="4" spans="1:7" x14ac:dyDescent="0.25">
      <c r="A4" s="210" t="s">
        <v>632</v>
      </c>
      <c r="B4" s="211" t="s">
        <v>635</v>
      </c>
      <c r="C4" s="211" t="s">
        <v>708</v>
      </c>
      <c r="D4" s="211" t="str" cm="1">
        <f t="array" aca="1" ref="D4" ca="1">IF(ROW(INDIRECT(B4))=ROW(INDIRECT(C4)),"999",1)</f>
        <v>999</v>
      </c>
      <c r="E4" s="211">
        <v>4</v>
      </c>
      <c r="F4" s="211" t="s">
        <v>496</v>
      </c>
      <c r="G4" s="211" t="s">
        <v>497</v>
      </c>
    </row>
    <row r="5" spans="1:7" x14ac:dyDescent="0.25">
      <c r="A5" s="210" t="s">
        <v>632</v>
      </c>
      <c r="B5" s="211" t="s">
        <v>636</v>
      </c>
      <c r="C5" s="211" t="s">
        <v>709</v>
      </c>
      <c r="D5" s="211" cm="1">
        <f t="array" aca="1" ref="D5" ca="1">IF(ROW(INDIRECT(B5))=ROW(INDIRECT(C5)),"999",1)</f>
        <v>1</v>
      </c>
      <c r="E5" s="211">
        <v>4</v>
      </c>
      <c r="F5" s="211" t="s">
        <v>496</v>
      </c>
      <c r="G5" s="211" t="s">
        <v>497</v>
      </c>
    </row>
    <row r="6" spans="1:7" x14ac:dyDescent="0.25">
      <c r="A6" s="210" t="s">
        <v>632</v>
      </c>
      <c r="B6" s="211" t="s">
        <v>637</v>
      </c>
      <c r="C6" s="211" t="s">
        <v>710</v>
      </c>
      <c r="D6" s="211" cm="1">
        <f t="array" aca="1" ref="D6" ca="1">IF(ROW(INDIRECT(B6))=ROW(INDIRECT(C6)),"999",1)</f>
        <v>1</v>
      </c>
      <c r="E6" s="211">
        <v>4</v>
      </c>
      <c r="F6" s="211" t="s">
        <v>496</v>
      </c>
      <c r="G6" s="211" t="s">
        <v>497</v>
      </c>
    </row>
    <row r="7" spans="1:7" x14ac:dyDescent="0.25">
      <c r="A7" s="210" t="s">
        <v>632</v>
      </c>
      <c r="B7" s="211" t="s">
        <v>676</v>
      </c>
      <c r="C7" s="211" t="s">
        <v>711</v>
      </c>
      <c r="D7" s="211" t="str" cm="1">
        <f t="array" aca="1" ref="D7" ca="1">IF(ROW(INDIRECT(B7))=ROW(INDIRECT(C7)),"999",1)</f>
        <v>999</v>
      </c>
      <c r="E7" s="211">
        <v>4</v>
      </c>
      <c r="F7" s="211" t="s">
        <v>496</v>
      </c>
      <c r="G7" s="211" t="s">
        <v>497</v>
      </c>
    </row>
    <row r="8" spans="1:7" x14ac:dyDescent="0.25">
      <c r="A8" s="210" t="s">
        <v>632</v>
      </c>
      <c r="B8" s="211" t="s">
        <v>712</v>
      </c>
      <c r="C8" s="211" t="s">
        <v>703</v>
      </c>
      <c r="D8" s="211" cm="1">
        <f t="array" aca="1" ref="D8" ca="1">IF(ROW(INDIRECT(B8))=ROW(INDIRECT(C8)),"999",1)</f>
        <v>1</v>
      </c>
      <c r="E8" s="211" t="str" cm="1">
        <f t="array" aca="1" ref="E8" ca="1">IF(COLUMN(INDIRECT(B8))=COLUMN(INDIRECT(C8)),"999",1)</f>
        <v>999</v>
      </c>
      <c r="F8" s="211" t="s">
        <v>496</v>
      </c>
      <c r="G8" s="211" t="s">
        <v>497</v>
      </c>
    </row>
    <row r="9" spans="1:7" x14ac:dyDescent="0.25">
      <c r="A9" s="210" t="s">
        <v>638</v>
      </c>
      <c r="B9" s="211" t="s">
        <v>497</v>
      </c>
      <c r="C9" s="211" t="s">
        <v>713</v>
      </c>
      <c r="D9" s="211" cm="1">
        <f t="array" aca="1" ref="D9" ca="1">IF(ROW(INDIRECT(B9))=ROW(INDIRECT(C9)),"999",1)</f>
        <v>1</v>
      </c>
      <c r="E9" s="211">
        <v>4</v>
      </c>
      <c r="F9" s="211" t="s">
        <v>496</v>
      </c>
      <c r="G9" s="211" t="s">
        <v>497</v>
      </c>
    </row>
    <row r="10" spans="1:7" x14ac:dyDescent="0.25">
      <c r="A10" s="210" t="s">
        <v>638</v>
      </c>
      <c r="B10" s="211" t="s">
        <v>634</v>
      </c>
      <c r="C10" s="211" t="s">
        <v>716</v>
      </c>
      <c r="D10" s="211" cm="1">
        <f t="array" aca="1" ref="D10" ca="1">IF(ROW(INDIRECT(B10))=ROW(INDIRECT(C10)),"999",1)</f>
        <v>1</v>
      </c>
      <c r="E10" s="211">
        <v>4</v>
      </c>
      <c r="F10" s="211" t="s">
        <v>496</v>
      </c>
      <c r="G10" s="211" t="s">
        <v>497</v>
      </c>
    </row>
    <row r="11" spans="1:7" x14ac:dyDescent="0.25">
      <c r="A11" s="210" t="s">
        <v>638</v>
      </c>
      <c r="B11" s="211" t="s">
        <v>635</v>
      </c>
      <c r="C11" s="211" t="s">
        <v>714</v>
      </c>
      <c r="D11" s="211">
        <v>1</v>
      </c>
      <c r="E11" s="211">
        <v>4</v>
      </c>
      <c r="F11" s="211" t="s">
        <v>496</v>
      </c>
      <c r="G11" s="211" t="s">
        <v>497</v>
      </c>
    </row>
    <row r="12" spans="1:7" x14ac:dyDescent="0.25">
      <c r="A12" s="210" t="s">
        <v>638</v>
      </c>
      <c r="B12" s="211" t="s">
        <v>636</v>
      </c>
      <c r="C12" s="211" t="s">
        <v>718</v>
      </c>
      <c r="D12" s="211" cm="1">
        <f t="array" aca="1" ref="D12" ca="1">IF(ROW(INDIRECT(B12))=ROW(INDIRECT(C12)),"999",1)</f>
        <v>1</v>
      </c>
      <c r="E12" s="211">
        <v>4</v>
      </c>
      <c r="F12" s="211" t="s">
        <v>496</v>
      </c>
      <c r="G12" s="211" t="s">
        <v>497</v>
      </c>
    </row>
    <row r="13" spans="1:7" x14ac:dyDescent="0.25">
      <c r="A13" s="210" t="s">
        <v>638</v>
      </c>
      <c r="B13" s="211" t="s">
        <v>637</v>
      </c>
      <c r="C13" s="211" t="s">
        <v>715</v>
      </c>
      <c r="D13" s="211" cm="1">
        <f t="array" aca="1" ref="D13" ca="1">IF(ROW(INDIRECT(B13))=ROW(INDIRECT(C13)),"999",1)</f>
        <v>1</v>
      </c>
      <c r="E13" s="211">
        <v>4</v>
      </c>
      <c r="F13" s="211" t="s">
        <v>496</v>
      </c>
      <c r="G13" s="211" t="s">
        <v>497</v>
      </c>
    </row>
    <row r="14" spans="1:7" x14ac:dyDescent="0.25">
      <c r="A14" s="210" t="s">
        <v>638</v>
      </c>
      <c r="B14" s="211" t="s">
        <v>676</v>
      </c>
      <c r="C14" s="211" t="s">
        <v>717</v>
      </c>
      <c r="D14" s="211">
        <v>1</v>
      </c>
      <c r="E14" s="211">
        <v>4</v>
      </c>
      <c r="F14" s="211" t="s">
        <v>496</v>
      </c>
      <c r="G14" s="211" t="s">
        <v>497</v>
      </c>
    </row>
    <row r="15" spans="1:7" x14ac:dyDescent="0.25">
      <c r="A15" s="210" t="s">
        <v>638</v>
      </c>
      <c r="B15" s="211" t="s">
        <v>719</v>
      </c>
      <c r="C15" s="211" t="s">
        <v>704</v>
      </c>
      <c r="D15" s="211" cm="1">
        <f t="array" aca="1" ref="D15" ca="1">IF(ROW(INDIRECT(B15))=ROW(INDIRECT(C15)),"999",1)</f>
        <v>1</v>
      </c>
      <c r="E15" s="211" t="str" cm="1">
        <f t="array" aca="1" ref="E15" ca="1">IF(COLUMN(INDIRECT(B15))=COLUMN(INDIRECT(C15)),"999",1)</f>
        <v>999</v>
      </c>
      <c r="F15" s="211" t="s">
        <v>496</v>
      </c>
      <c r="G15" s="211" t="s">
        <v>497</v>
      </c>
    </row>
  </sheetData>
  <sheetProtection selectLockedCells="1"/>
  <phoneticPr fontId="4" type="noConversion"/>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07498-336D-444D-8CF2-F682C402E3CC}">
  <sheetPr codeName="Sheet22">
    <tabColor rgb="FFB381D9"/>
  </sheetPr>
  <dimension ref="A1:H16"/>
  <sheetViews>
    <sheetView zoomScaleNormal="100" workbookViewId="0">
      <selection activeCell="J3" sqref="J3"/>
    </sheetView>
  </sheetViews>
  <sheetFormatPr defaultColWidth="8.6640625" defaultRowHeight="14.4" x14ac:dyDescent="0.3"/>
  <cols>
    <col min="1" max="1" width="8.44140625" style="213" customWidth="1"/>
    <col min="2" max="2" width="22" style="213" bestFit="1" customWidth="1"/>
    <col min="3" max="3" width="7.6640625" style="214" customWidth="1"/>
    <col min="4" max="4" width="11.44140625" style="214" customWidth="1"/>
    <col min="5" max="5" width="5.109375" style="214" customWidth="1"/>
    <col min="6" max="6" width="8.109375" style="214" customWidth="1"/>
    <col min="7" max="7" width="15" style="214" customWidth="1"/>
    <col min="8" max="8" width="13.33203125" style="214" customWidth="1"/>
    <col min="9" max="16384" width="8.6640625" style="213"/>
  </cols>
  <sheetData>
    <row r="1" spans="1:8" ht="28.8" x14ac:dyDescent="0.3">
      <c r="A1" s="212" t="s">
        <v>508</v>
      </c>
      <c r="B1" s="212" t="s">
        <v>509</v>
      </c>
      <c r="C1" s="212" t="s">
        <v>487</v>
      </c>
      <c r="D1" s="212" t="s">
        <v>488</v>
      </c>
      <c r="E1" s="212" t="s">
        <v>489</v>
      </c>
      <c r="F1" s="212" t="s">
        <v>490</v>
      </c>
      <c r="G1" s="212" t="s">
        <v>577</v>
      </c>
      <c r="H1" s="212" t="s">
        <v>561</v>
      </c>
    </row>
    <row r="2" spans="1:8" x14ac:dyDescent="0.3">
      <c r="A2" s="262" t="s">
        <v>510</v>
      </c>
      <c r="B2" s="262" t="s">
        <v>578</v>
      </c>
      <c r="C2" s="263" t="s">
        <v>529</v>
      </c>
      <c r="D2" s="263" t="s">
        <v>579</v>
      </c>
      <c r="E2" s="263" cm="1">
        <f t="array" aca="1" ref="E2" ca="1">IF(ROW(INDIRECT(C2))=ROW(INDIRECT(D2)),"999",1)</f>
        <v>1</v>
      </c>
      <c r="F2" s="263" t="str" cm="1">
        <f t="array" aca="1" ref="F2" ca="1">IF(COLUMN(INDIRECT(C2))=COLUMN(INDIRECT(D2)),"999",1)</f>
        <v>999</v>
      </c>
      <c r="G2" s="263" t="s">
        <v>313</v>
      </c>
      <c r="H2" s="263">
        <v>999</v>
      </c>
    </row>
    <row r="3" spans="1:8" x14ac:dyDescent="0.3">
      <c r="A3" s="262" t="s">
        <v>510</v>
      </c>
      <c r="B3" s="262" t="s">
        <v>578</v>
      </c>
      <c r="C3" s="263" t="s">
        <v>684</v>
      </c>
      <c r="D3" s="263" t="s">
        <v>843</v>
      </c>
      <c r="E3" s="263">
        <v>2</v>
      </c>
      <c r="F3" s="263" t="str" cm="1">
        <f t="array" aca="1" ref="F3" ca="1">IF(COLUMN(INDIRECT(C3))=COLUMN(INDIRECT(D3)),"999",1)</f>
        <v>999</v>
      </c>
      <c r="G3" s="263" t="s">
        <v>313</v>
      </c>
      <c r="H3" s="263">
        <v>999</v>
      </c>
    </row>
    <row r="4" spans="1:8" x14ac:dyDescent="0.3">
      <c r="A4" s="262" t="s">
        <v>510</v>
      </c>
      <c r="B4" s="262" t="s">
        <v>578</v>
      </c>
      <c r="C4" s="263" t="s">
        <v>685</v>
      </c>
      <c r="D4" s="263" t="s">
        <v>685</v>
      </c>
      <c r="E4" s="263">
        <v>999</v>
      </c>
      <c r="F4" s="263" t="str" cm="1">
        <f t="array" aca="1" ref="F4" ca="1">IF(COLUMN(INDIRECT(C4))=COLUMN(INDIRECT(D4)),"999",1)</f>
        <v>999</v>
      </c>
      <c r="G4" s="263" t="s">
        <v>313</v>
      </c>
      <c r="H4" s="263">
        <v>999</v>
      </c>
    </row>
    <row r="5" spans="1:8" x14ac:dyDescent="0.3">
      <c r="A5" s="264" t="s">
        <v>527</v>
      </c>
      <c r="B5" s="264" t="s">
        <v>632</v>
      </c>
      <c r="C5" s="265" t="s">
        <v>497</v>
      </c>
      <c r="D5" s="265" t="s">
        <v>688</v>
      </c>
      <c r="E5" s="265">
        <v>1</v>
      </c>
      <c r="F5" s="265">
        <v>4</v>
      </c>
      <c r="G5" s="265" t="s">
        <v>313</v>
      </c>
      <c r="H5" s="265">
        <v>999</v>
      </c>
    </row>
    <row r="6" spans="1:8" x14ac:dyDescent="0.3">
      <c r="A6" s="264" t="s">
        <v>527</v>
      </c>
      <c r="B6" s="264" t="s">
        <v>632</v>
      </c>
      <c r="C6" s="265" t="s">
        <v>649</v>
      </c>
      <c r="D6" s="265" t="s">
        <v>689</v>
      </c>
      <c r="E6" s="265">
        <v>1</v>
      </c>
      <c r="F6" s="265">
        <v>4</v>
      </c>
      <c r="G6" s="265" t="s">
        <v>313</v>
      </c>
      <c r="H6" s="265">
        <v>999</v>
      </c>
    </row>
    <row r="7" spans="1:8" x14ac:dyDescent="0.3">
      <c r="A7" s="264" t="s">
        <v>527</v>
      </c>
      <c r="B7" s="264" t="s">
        <v>632</v>
      </c>
      <c r="C7" s="265" t="s">
        <v>650</v>
      </c>
      <c r="D7" s="265" t="s">
        <v>690</v>
      </c>
      <c r="E7" s="265">
        <v>999</v>
      </c>
      <c r="F7" s="265">
        <v>4</v>
      </c>
      <c r="G7" s="265" t="s">
        <v>313</v>
      </c>
      <c r="H7" s="265">
        <v>999</v>
      </c>
    </row>
    <row r="8" spans="1:8" x14ac:dyDescent="0.3">
      <c r="A8" s="264" t="s">
        <v>527</v>
      </c>
      <c r="B8" s="264" t="s">
        <v>632</v>
      </c>
      <c r="C8" s="265" t="s">
        <v>644</v>
      </c>
      <c r="D8" s="265" t="s">
        <v>691</v>
      </c>
      <c r="E8" s="265">
        <v>1</v>
      </c>
      <c r="F8" s="265">
        <v>4</v>
      </c>
      <c r="G8" s="265" t="s">
        <v>313</v>
      </c>
      <c r="H8" s="265">
        <v>999</v>
      </c>
    </row>
    <row r="9" spans="1:8" x14ac:dyDescent="0.3">
      <c r="A9" s="264" t="s">
        <v>527</v>
      </c>
      <c r="B9" s="264" t="s">
        <v>632</v>
      </c>
      <c r="C9" s="265" t="s">
        <v>692</v>
      </c>
      <c r="D9" s="265" t="s">
        <v>693</v>
      </c>
      <c r="E9" s="265" cm="1">
        <f t="array" aca="1" ref="E9" ca="1">IF(ROW(INDIRECT(C9))=ROW(INDIRECT(D9)),"999",1)</f>
        <v>1</v>
      </c>
      <c r="F9" s="265" t="str" cm="1">
        <f t="array" aca="1" ref="F9" ca="1">IF(COLUMN(INDIRECT(C9))=COLUMN(INDIRECT(D9)),"999",1)</f>
        <v>999</v>
      </c>
      <c r="G9" s="265" t="s">
        <v>313</v>
      </c>
      <c r="H9" s="265">
        <v>999</v>
      </c>
    </row>
    <row r="10" spans="1:8" x14ac:dyDescent="0.3">
      <c r="A10" s="264" t="s">
        <v>527</v>
      </c>
      <c r="B10" s="264" t="s">
        <v>632</v>
      </c>
      <c r="C10" s="265" t="s">
        <v>694</v>
      </c>
      <c r="D10" s="265" t="s">
        <v>695</v>
      </c>
      <c r="E10" s="265" cm="1">
        <f t="array" aca="1" ref="E10" ca="1">IF(ROW(INDIRECT(C10))=ROW(INDIRECT(D10)),"999",1)</f>
        <v>1</v>
      </c>
      <c r="F10" s="265" t="str" cm="1">
        <f t="array" aca="1" ref="F10" ca="1">IF(COLUMN(INDIRECT(C10))=COLUMN(INDIRECT(D10)),"999",1)</f>
        <v>999</v>
      </c>
      <c r="G10" s="265" t="s">
        <v>313</v>
      </c>
      <c r="H10" s="265">
        <v>999</v>
      </c>
    </row>
    <row r="11" spans="1:8" x14ac:dyDescent="0.3">
      <c r="A11" s="264" t="s">
        <v>527</v>
      </c>
      <c r="B11" s="264" t="s">
        <v>632</v>
      </c>
      <c r="C11" s="265" t="s">
        <v>696</v>
      </c>
      <c r="D11" s="265" t="s">
        <v>696</v>
      </c>
      <c r="E11" s="265" t="str" cm="1">
        <f t="array" aca="1" ref="E11" ca="1">IF(ROW(INDIRECT(C11))=ROW(INDIRECT(D11)),"999",1)</f>
        <v>999</v>
      </c>
      <c r="F11" s="265" t="str" cm="1">
        <f t="array" aca="1" ref="F11" ca="1">IF(COLUMN(INDIRECT(C11))=COLUMN(INDIRECT(D11)),"999",1)</f>
        <v>999</v>
      </c>
      <c r="G11" s="265" t="s">
        <v>313</v>
      </c>
      <c r="H11" s="265">
        <v>999</v>
      </c>
    </row>
    <row r="12" spans="1:8" x14ac:dyDescent="0.3">
      <c r="A12" s="264" t="s">
        <v>527</v>
      </c>
      <c r="B12" s="264" t="s">
        <v>632</v>
      </c>
      <c r="C12" s="265" t="s">
        <v>697</v>
      </c>
      <c r="D12" s="265" t="s">
        <v>698</v>
      </c>
      <c r="E12" s="265" cm="1">
        <f t="array" aca="1" ref="E12" ca="1">IF(ROW(INDIRECT(C12))=ROW(INDIRECT(D12)),"999",1)</f>
        <v>1</v>
      </c>
      <c r="F12" s="265" t="str" cm="1">
        <f t="array" aca="1" ref="F12" ca="1">IF(COLUMN(INDIRECT(C12))=COLUMN(INDIRECT(D12)),"999",1)</f>
        <v>999</v>
      </c>
      <c r="G12" s="265" t="s">
        <v>313</v>
      </c>
      <c r="H12" s="265">
        <v>999</v>
      </c>
    </row>
    <row r="13" spans="1:8" x14ac:dyDescent="0.3">
      <c r="A13" s="264" t="s">
        <v>527</v>
      </c>
      <c r="B13" s="264" t="s">
        <v>638</v>
      </c>
      <c r="C13" s="265" t="s">
        <v>497</v>
      </c>
      <c r="D13" s="265" t="s">
        <v>699</v>
      </c>
      <c r="E13" s="265" cm="1">
        <f t="array" aca="1" ref="E13" ca="1">IF(ROW(INDIRECT(C13))=ROW(INDIRECT(D13)),"999",1)</f>
        <v>1</v>
      </c>
      <c r="F13" s="265">
        <v>4</v>
      </c>
      <c r="G13" s="265" t="s">
        <v>313</v>
      </c>
      <c r="H13" s="265">
        <v>999</v>
      </c>
    </row>
    <row r="14" spans="1:8" x14ac:dyDescent="0.3">
      <c r="A14" s="264" t="s">
        <v>527</v>
      </c>
      <c r="B14" s="264" t="s">
        <v>638</v>
      </c>
      <c r="C14" s="265" t="s">
        <v>649</v>
      </c>
      <c r="D14" s="265" t="s">
        <v>700</v>
      </c>
      <c r="E14" s="265" cm="1">
        <f t="array" aca="1" ref="E14" ca="1">IF(ROW(INDIRECT(C14))=ROW(INDIRECT(D14)),"999",1)</f>
        <v>1</v>
      </c>
      <c r="F14" s="265">
        <v>4</v>
      </c>
      <c r="G14" s="265" t="s">
        <v>313</v>
      </c>
      <c r="H14" s="265">
        <v>999</v>
      </c>
    </row>
    <row r="15" spans="1:8" x14ac:dyDescent="0.3">
      <c r="A15" s="264" t="s">
        <v>527</v>
      </c>
      <c r="B15" s="264" t="s">
        <v>638</v>
      </c>
      <c r="C15" s="265" t="s">
        <v>650</v>
      </c>
      <c r="D15" s="265" t="s">
        <v>701</v>
      </c>
      <c r="E15" s="265" t="str" cm="1">
        <f t="array" aca="1" ref="E15" ca="1">IF(ROW(INDIRECT(C15))=ROW(INDIRECT(D15)),"999",1)</f>
        <v>999</v>
      </c>
      <c r="F15" s="265">
        <v>4</v>
      </c>
      <c r="G15" s="265" t="s">
        <v>313</v>
      </c>
      <c r="H15" s="265">
        <v>999</v>
      </c>
    </row>
    <row r="16" spans="1:8" x14ac:dyDescent="0.3">
      <c r="A16" s="264" t="s">
        <v>527</v>
      </c>
      <c r="B16" s="264" t="s">
        <v>638</v>
      </c>
      <c r="C16" s="265" t="s">
        <v>644</v>
      </c>
      <c r="D16" s="265" t="s">
        <v>702</v>
      </c>
      <c r="E16" s="265" cm="1">
        <f t="array" aca="1" ref="E16" ca="1">IF(ROW(INDIRECT(C16))=ROW(INDIRECT(D16)),"999",1)</f>
        <v>1</v>
      </c>
      <c r="F16" s="265">
        <v>4</v>
      </c>
      <c r="G16" s="265" t="s">
        <v>313</v>
      </c>
      <c r="H16" s="265">
        <v>999</v>
      </c>
    </row>
  </sheetData>
  <sheetProtection selectLockedCells="1"/>
  <pageMargins left="0.7" right="0.7" top="0.75" bottom="0.75" header="0.3" footer="0.3"/>
  <pageSetup paperSize="9"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D2F91-DD51-451B-B89A-152AFB70FAA7}">
  <sheetPr codeName="Sheet27">
    <tabColor rgb="FFB381D9"/>
  </sheetPr>
  <dimension ref="A1:F7"/>
  <sheetViews>
    <sheetView workbookViewId="0">
      <selection activeCell="H5" sqref="H5"/>
    </sheetView>
  </sheetViews>
  <sheetFormatPr defaultColWidth="8.6640625" defaultRowHeight="14.4" x14ac:dyDescent="0.3"/>
  <cols>
    <col min="1" max="1" width="8.6640625" style="213"/>
    <col min="2" max="2" width="22.33203125" style="213" bestFit="1" customWidth="1"/>
    <col min="3" max="3" width="10.109375" style="213" bestFit="1" customWidth="1"/>
    <col min="4" max="4" width="14.44140625" style="213" bestFit="1" customWidth="1"/>
    <col min="5" max="5" width="8.109375" style="213" bestFit="1" customWidth="1"/>
    <col min="6" max="6" width="11" style="213" bestFit="1" customWidth="1"/>
    <col min="7" max="16384" width="8.6640625" style="213"/>
  </cols>
  <sheetData>
    <row r="1" spans="1:6" x14ac:dyDescent="0.3">
      <c r="A1" s="217" t="s">
        <v>508</v>
      </c>
      <c r="B1" s="217" t="s">
        <v>509</v>
      </c>
      <c r="C1" s="217" t="s">
        <v>521</v>
      </c>
      <c r="D1" s="217" t="s">
        <v>522</v>
      </c>
      <c r="E1" s="217" t="s">
        <v>523</v>
      </c>
      <c r="F1" s="217" t="s">
        <v>524</v>
      </c>
    </row>
    <row r="2" spans="1:6" ht="14.25" customHeight="1" x14ac:dyDescent="0.3">
      <c r="A2" s="215" t="s">
        <v>510</v>
      </c>
      <c r="B2" s="214" t="s">
        <v>632</v>
      </c>
      <c r="C2" s="214" t="s">
        <v>497</v>
      </c>
      <c r="D2" s="214" t="s">
        <v>703</v>
      </c>
      <c r="E2" s="214" cm="1">
        <f t="array" aca="1" ref="E2" ca="1">IF(ROW(INDIRECT(C2))=ROW(INDIRECT(D2)),"999",1)</f>
        <v>1</v>
      </c>
      <c r="F2" s="214">
        <v>4</v>
      </c>
    </row>
    <row r="3" spans="1:6" x14ac:dyDescent="0.3">
      <c r="A3" s="215" t="s">
        <v>510</v>
      </c>
      <c r="B3" s="214" t="s">
        <v>638</v>
      </c>
      <c r="C3" s="214" t="s">
        <v>497</v>
      </c>
      <c r="D3" s="214" t="s">
        <v>704</v>
      </c>
      <c r="E3" s="214" cm="1">
        <f t="array" aca="1" ref="E3" ca="1">IF(ROW(INDIRECT(C3))=ROW(INDIRECT(D3)),"999",1)</f>
        <v>1</v>
      </c>
      <c r="F3" s="214">
        <v>4</v>
      </c>
    </row>
    <row r="4" spans="1:6" x14ac:dyDescent="0.3">
      <c r="A4" s="215" t="s">
        <v>510</v>
      </c>
      <c r="B4" s="214" t="s">
        <v>645</v>
      </c>
      <c r="C4" s="214" t="s">
        <v>497</v>
      </c>
      <c r="D4" s="214" t="s">
        <v>563</v>
      </c>
      <c r="E4" s="214" cm="1">
        <f t="array" aca="1" ref="E4" ca="1">IF(ROW(INDIRECT(C4))=ROW(INDIRECT(D4)),"999",1)</f>
        <v>1</v>
      </c>
      <c r="F4" s="214" t="str" cm="1">
        <f t="array" aca="1" ref="F4" ca="1">IF(COLUMN(INDIRECT(C4))=COLUMN(INDIRECT(D4)),"999",1)</f>
        <v>999</v>
      </c>
    </row>
    <row r="5" spans="1:6" x14ac:dyDescent="0.3">
      <c r="A5" s="215" t="s">
        <v>510</v>
      </c>
      <c r="B5" s="214" t="s">
        <v>642</v>
      </c>
      <c r="C5" s="214" t="s">
        <v>497</v>
      </c>
      <c r="D5" s="214" t="s">
        <v>643</v>
      </c>
      <c r="E5" s="214" cm="1">
        <f t="array" aca="1" ref="E5" ca="1">IF(ROW(INDIRECT(C5))=ROW(INDIRECT(D5)),"999",1)</f>
        <v>1</v>
      </c>
      <c r="F5" s="214" cm="1">
        <f t="array" aca="1" ref="F5" ca="1">IF(COLUMN(INDIRECT(C5))=COLUMN(INDIRECT(D5)),"999",1)</f>
        <v>1</v>
      </c>
    </row>
    <row r="6" spans="1:6" x14ac:dyDescent="0.3">
      <c r="A6" s="215"/>
      <c r="B6" s="214"/>
      <c r="C6" s="214"/>
      <c r="D6" s="214"/>
      <c r="E6" s="214"/>
      <c r="F6" s="214"/>
    </row>
    <row r="7" spans="1:6" x14ac:dyDescent="0.3">
      <c r="A7" s="215"/>
      <c r="B7" s="214"/>
      <c r="C7" s="214"/>
      <c r="D7" s="214"/>
      <c r="E7" s="214"/>
      <c r="F7" s="214"/>
    </row>
  </sheetData>
  <sheetProtection selectLockedCells="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88389-DA83-47C5-A8B3-B3E118411772}">
  <sheetPr codeName="Sheet4">
    <tabColor rgb="FF86A0D0"/>
  </sheetPr>
  <dimension ref="B1:J96"/>
  <sheetViews>
    <sheetView showGridLines="0" topLeftCell="A69" workbookViewId="0">
      <selection activeCell="F83" sqref="F83"/>
    </sheetView>
  </sheetViews>
  <sheetFormatPr defaultColWidth="9.109375" defaultRowHeight="13.2" x14ac:dyDescent="0.25"/>
  <cols>
    <col min="1" max="2" width="1.44140625" style="94" customWidth="1"/>
    <col min="3" max="3" width="17.109375" style="94" customWidth="1"/>
    <col min="4" max="4" width="20" style="94" customWidth="1"/>
    <col min="5" max="5" width="66.6640625" style="94" customWidth="1"/>
    <col min="6" max="6" width="28.88671875" style="94" customWidth="1"/>
    <col min="7" max="7" width="1.33203125" style="94" customWidth="1"/>
    <col min="8" max="16384" width="9.109375" style="94"/>
  </cols>
  <sheetData>
    <row r="1" spans="2:7" s="144" customFormat="1" ht="12" thickBot="1" x14ac:dyDescent="0.35"/>
    <row r="2" spans="2:7" s="149" customFormat="1" ht="42" customHeight="1" x14ac:dyDescent="0.2">
      <c r="B2" s="145"/>
      <c r="C2" s="146"/>
      <c r="D2" s="147"/>
      <c r="E2" s="147"/>
      <c r="F2" s="147"/>
      <c r="G2" s="148"/>
    </row>
    <row r="3" spans="2:7" s="144" customFormat="1" ht="17.25" customHeight="1" x14ac:dyDescent="0.3">
      <c r="B3" s="150"/>
      <c r="C3" s="151"/>
      <c r="D3" s="152"/>
      <c r="E3" s="152"/>
      <c r="F3" s="99" t="str">
        <f>UPPER( Lists!K3)</f>
        <v>STATISTICAL OFFICE OF THE EUROPEAN UNION</v>
      </c>
      <c r="G3" s="153"/>
    </row>
    <row r="4" spans="2:7" s="144" customFormat="1" ht="22.5" customHeight="1" x14ac:dyDescent="0.3">
      <c r="B4" s="150"/>
      <c r="C4" s="589" t="str">
        <f>UPPER( Lists!K7)</f>
        <v>ECOSYSTEM SERVICES ACCOUNTS</v>
      </c>
      <c r="D4" s="589"/>
      <c r="E4" s="589"/>
      <c r="F4" s="589"/>
      <c r="G4" s="153"/>
    </row>
    <row r="5" spans="2:7" s="144" customFormat="1" ht="21.75" customHeight="1" x14ac:dyDescent="0.3">
      <c r="B5" s="154"/>
      <c r="C5" s="590" t="str">
        <f>CONCATENATE( Lists!K8," DATA COLLECTION")</f>
        <v>2024 DATA COLLECTION</v>
      </c>
      <c r="D5" s="590"/>
      <c r="E5" s="590"/>
      <c r="F5" s="590"/>
      <c r="G5" s="153"/>
    </row>
    <row r="6" spans="2:7" s="144" customFormat="1" ht="15" customHeight="1" thickBot="1" x14ac:dyDescent="0.35">
      <c r="B6" s="154"/>
      <c r="C6" s="155"/>
      <c r="D6" s="155"/>
      <c r="E6" s="155"/>
      <c r="F6" s="155"/>
      <c r="G6" s="153"/>
    </row>
    <row r="7" spans="2:7" s="158" customFormat="1" ht="39" customHeight="1" thickBot="1" x14ac:dyDescent="0.35">
      <c r="B7" s="156"/>
      <c r="C7" s="591" t="s">
        <v>0</v>
      </c>
      <c r="D7" s="591"/>
      <c r="E7" s="591"/>
      <c r="F7" s="591"/>
      <c r="G7" s="157"/>
    </row>
    <row r="8" spans="2:7" s="158" customFormat="1" ht="10.5" customHeight="1" x14ac:dyDescent="0.3">
      <c r="B8" s="159"/>
      <c r="C8" s="160"/>
      <c r="D8" s="160"/>
      <c r="E8" s="160"/>
      <c r="F8" s="160"/>
      <c r="G8" s="161"/>
    </row>
    <row r="9" spans="2:7" s="158" customFormat="1" ht="13.8" x14ac:dyDescent="0.3">
      <c r="B9" s="159"/>
      <c r="C9" s="592" t="s">
        <v>1</v>
      </c>
      <c r="D9" s="592"/>
      <c r="E9" s="592"/>
      <c r="F9" s="592"/>
      <c r="G9" s="161"/>
    </row>
    <row r="10" spans="2:7" s="158" customFormat="1" ht="13.8" x14ac:dyDescent="0.3">
      <c r="B10" s="159"/>
      <c r="C10" s="592" t="s">
        <v>2</v>
      </c>
      <c r="D10" s="592"/>
      <c r="E10" s="592"/>
      <c r="F10" s="592"/>
      <c r="G10" s="161"/>
    </row>
    <row r="11" spans="2:7" s="158" customFormat="1" ht="39.9" customHeight="1" x14ac:dyDescent="0.3">
      <c r="B11" s="159"/>
      <c r="C11" s="593" t="s">
        <v>3</v>
      </c>
      <c r="D11" s="593"/>
      <c r="E11" s="593"/>
      <c r="F11" s="593"/>
      <c r="G11" s="161"/>
    </row>
    <row r="12" spans="2:7" s="158" customFormat="1" ht="13.8" x14ac:dyDescent="0.3">
      <c r="B12" s="159"/>
      <c r="C12" s="594"/>
      <c r="D12" s="594"/>
      <c r="E12" s="594"/>
      <c r="F12" s="594"/>
      <c r="G12" s="161"/>
    </row>
    <row r="13" spans="2:7" s="158" customFormat="1" ht="24.75" customHeight="1" x14ac:dyDescent="0.25">
      <c r="B13" s="159"/>
      <c r="C13" s="595" t="s">
        <v>4</v>
      </c>
      <c r="D13" s="595"/>
      <c r="E13" s="595"/>
      <c r="F13" s="595"/>
      <c r="G13" s="161"/>
    </row>
    <row r="14" spans="2:7" s="158" customFormat="1" ht="18" customHeight="1" x14ac:dyDescent="0.25">
      <c r="B14" s="159"/>
      <c r="C14" s="588" t="s">
        <v>5</v>
      </c>
      <c r="D14" s="588"/>
      <c r="E14" s="588"/>
      <c r="F14" s="588"/>
      <c r="G14" s="161"/>
    </row>
    <row r="15" spans="2:7" s="158" customFormat="1" ht="18" customHeight="1" x14ac:dyDescent="0.25">
      <c r="B15" s="159"/>
      <c r="C15" s="587" t="s">
        <v>6</v>
      </c>
      <c r="D15" s="587"/>
      <c r="E15" s="587"/>
      <c r="F15" s="587"/>
      <c r="G15" s="161"/>
    </row>
    <row r="16" spans="2:7" s="158" customFormat="1" ht="18" customHeight="1" x14ac:dyDescent="0.25">
      <c r="B16" s="159"/>
      <c r="C16" s="587" t="s">
        <v>7</v>
      </c>
      <c r="D16" s="587"/>
      <c r="E16" s="587"/>
      <c r="F16" s="587"/>
      <c r="G16" s="161"/>
    </row>
    <row r="17" spans="2:7" s="158" customFormat="1" ht="18" customHeight="1" x14ac:dyDescent="0.25">
      <c r="B17" s="159"/>
      <c r="C17" s="162" t="s">
        <v>8</v>
      </c>
      <c r="D17" s="163"/>
      <c r="E17" s="163"/>
      <c r="F17" s="163"/>
      <c r="G17" s="161"/>
    </row>
    <row r="18" spans="2:7" s="158" customFormat="1" ht="18" customHeight="1" x14ac:dyDescent="0.25">
      <c r="B18" s="159"/>
      <c r="C18" s="588" t="s">
        <v>9</v>
      </c>
      <c r="D18" s="588"/>
      <c r="E18" s="588"/>
      <c r="F18" s="588"/>
      <c r="G18" s="161"/>
    </row>
    <row r="19" spans="2:7" s="158" customFormat="1" ht="18" customHeight="1" x14ac:dyDescent="0.25">
      <c r="B19" s="159"/>
      <c r="C19" s="587" t="s">
        <v>10</v>
      </c>
      <c r="D19" s="587"/>
      <c r="E19" s="587"/>
      <c r="F19" s="587"/>
      <c r="G19" s="161"/>
    </row>
    <row r="20" spans="2:7" s="158" customFormat="1" ht="18" customHeight="1" x14ac:dyDescent="0.25">
      <c r="B20" s="159"/>
      <c r="C20" s="587" t="s">
        <v>11</v>
      </c>
      <c r="D20" s="587"/>
      <c r="E20" s="587"/>
      <c r="F20" s="587"/>
      <c r="G20" s="161"/>
    </row>
    <row r="21" spans="2:7" s="158" customFormat="1" ht="18" customHeight="1" x14ac:dyDescent="0.25">
      <c r="B21" s="159"/>
      <c r="C21" s="588" t="s">
        <v>12</v>
      </c>
      <c r="D21" s="588"/>
      <c r="E21" s="588"/>
      <c r="F21" s="588"/>
      <c r="G21" s="161"/>
    </row>
    <row r="22" spans="2:7" s="158" customFormat="1" ht="18" customHeight="1" x14ac:dyDescent="0.25">
      <c r="B22" s="159"/>
      <c r="C22" s="588" t="s">
        <v>13</v>
      </c>
      <c r="D22" s="588"/>
      <c r="E22" s="588"/>
      <c r="F22" s="588"/>
      <c r="G22" s="161"/>
    </row>
    <row r="23" spans="2:7" s="158" customFormat="1" ht="18" customHeight="1" x14ac:dyDescent="0.25">
      <c r="B23" s="159"/>
      <c r="C23" s="588" t="s">
        <v>14</v>
      </c>
      <c r="D23" s="588"/>
      <c r="E23" s="588"/>
      <c r="F23" s="588"/>
      <c r="G23" s="161"/>
    </row>
    <row r="24" spans="2:7" s="158" customFormat="1" ht="9.75" customHeight="1" x14ac:dyDescent="0.3">
      <c r="B24" s="159"/>
      <c r="C24" s="160"/>
      <c r="D24" s="160"/>
      <c r="E24" s="160"/>
      <c r="F24" s="160"/>
      <c r="G24" s="161"/>
    </row>
    <row r="25" spans="2:7" s="158" customFormat="1" ht="17.25" customHeight="1" x14ac:dyDescent="0.3">
      <c r="B25" s="159"/>
      <c r="C25" s="581" t="s">
        <v>15</v>
      </c>
      <c r="D25" s="581"/>
      <c r="E25" s="581"/>
      <c r="F25" s="581"/>
      <c r="G25" s="161"/>
    </row>
    <row r="26" spans="2:7" s="158" customFormat="1" ht="10.5" customHeight="1" x14ac:dyDescent="0.3">
      <c r="B26" s="159"/>
      <c r="C26" s="160"/>
      <c r="D26" s="160"/>
      <c r="E26" s="160"/>
      <c r="F26" s="160"/>
      <c r="G26" s="161"/>
    </row>
    <row r="27" spans="2:7" s="158" customFormat="1" ht="17.25" customHeight="1" x14ac:dyDescent="0.3">
      <c r="B27" s="159"/>
      <c r="C27" s="164" t="s">
        <v>16</v>
      </c>
      <c r="D27" s="165"/>
      <c r="E27" s="165"/>
      <c r="F27" s="166"/>
      <c r="G27" s="161"/>
    </row>
    <row r="28" spans="2:7" s="158" customFormat="1" ht="9.75" customHeight="1" x14ac:dyDescent="0.3">
      <c r="B28" s="159"/>
      <c r="C28" s="160"/>
      <c r="D28" s="160"/>
      <c r="E28" s="160"/>
      <c r="F28" s="160"/>
      <c r="G28" s="161"/>
    </row>
    <row r="29" spans="2:7" s="158" customFormat="1" ht="37.5" customHeight="1" x14ac:dyDescent="0.3">
      <c r="B29" s="159"/>
      <c r="C29" s="579" t="s">
        <v>845</v>
      </c>
      <c r="D29" s="579"/>
      <c r="E29" s="579"/>
      <c r="F29" s="579"/>
      <c r="G29" s="161"/>
    </row>
    <row r="30" spans="2:7" s="158" customFormat="1" ht="33" customHeight="1" x14ac:dyDescent="0.3">
      <c r="B30" s="159"/>
      <c r="C30" s="579" t="s">
        <v>17</v>
      </c>
      <c r="D30" s="579"/>
      <c r="E30" s="579"/>
      <c r="F30" s="579"/>
      <c r="G30" s="161"/>
    </row>
    <row r="31" spans="2:7" s="158" customFormat="1" ht="51" customHeight="1" x14ac:dyDescent="0.3">
      <c r="B31" s="159"/>
      <c r="C31" s="579" t="s">
        <v>852</v>
      </c>
      <c r="D31" s="579"/>
      <c r="E31" s="579"/>
      <c r="F31" s="579"/>
      <c r="G31" s="161"/>
    </row>
    <row r="32" spans="2:7" s="158" customFormat="1" ht="7.5" customHeight="1" x14ac:dyDescent="0.3">
      <c r="B32" s="159"/>
      <c r="C32" s="160"/>
      <c r="D32" s="160"/>
      <c r="E32" s="160"/>
      <c r="F32" s="160"/>
      <c r="G32" s="161"/>
    </row>
    <row r="33" spans="2:7" s="158" customFormat="1" ht="17.25" customHeight="1" x14ac:dyDescent="0.3">
      <c r="B33" s="159"/>
      <c r="C33" s="166" t="s">
        <v>18</v>
      </c>
      <c r="D33" s="166"/>
      <c r="E33" s="166"/>
      <c r="F33" s="166"/>
      <c r="G33" s="161"/>
    </row>
    <row r="34" spans="2:7" s="158" customFormat="1" ht="4.5" customHeight="1" x14ac:dyDescent="0.3">
      <c r="B34" s="159"/>
      <c r="C34" s="160"/>
      <c r="D34" s="160"/>
      <c r="E34" s="160"/>
      <c r="F34" s="160"/>
      <c r="G34" s="161"/>
    </row>
    <row r="35" spans="2:7" s="158" customFormat="1" ht="48" customHeight="1" x14ac:dyDescent="0.3">
      <c r="B35" s="159"/>
      <c r="C35" s="579" t="s">
        <v>19</v>
      </c>
      <c r="D35" s="579"/>
      <c r="E35" s="579"/>
      <c r="F35" s="579"/>
      <c r="G35" s="161"/>
    </row>
    <row r="36" spans="2:7" s="158" customFormat="1" ht="17.25" customHeight="1" thickBot="1" x14ac:dyDescent="0.35">
      <c r="B36" s="159"/>
      <c r="C36" s="167" t="s">
        <v>20</v>
      </c>
      <c r="D36" s="167" t="s">
        <v>21</v>
      </c>
      <c r="E36" s="160"/>
      <c r="F36" s="160"/>
      <c r="G36" s="161"/>
    </row>
    <row r="37" spans="2:7" s="158" customFormat="1" ht="17.25" customHeight="1" x14ac:dyDescent="0.3">
      <c r="B37" s="159"/>
      <c r="C37" s="168" t="s">
        <v>22</v>
      </c>
      <c r="D37" s="168">
        <v>0</v>
      </c>
      <c r="E37" s="160"/>
      <c r="F37" s="160"/>
      <c r="G37" s="161"/>
    </row>
    <row r="38" spans="2:7" s="158" customFormat="1" ht="17.25" customHeight="1" x14ac:dyDescent="0.3">
      <c r="B38" s="159"/>
      <c r="C38" s="169" t="s">
        <v>23</v>
      </c>
      <c r="D38" s="170"/>
      <c r="E38" s="171" t="s">
        <v>24</v>
      </c>
      <c r="F38" s="160"/>
      <c r="G38" s="161"/>
    </row>
    <row r="39" spans="2:7" s="158" customFormat="1" ht="8.25" customHeight="1" x14ac:dyDescent="0.3">
      <c r="B39" s="159"/>
      <c r="C39" s="160"/>
      <c r="D39" s="160"/>
      <c r="E39" s="160"/>
      <c r="F39" s="160"/>
      <c r="G39" s="161"/>
    </row>
    <row r="40" spans="2:7" s="158" customFormat="1" ht="13.8" x14ac:dyDescent="0.3">
      <c r="B40" s="159"/>
      <c r="C40" s="160" t="s">
        <v>846</v>
      </c>
      <c r="D40" s="160"/>
      <c r="E40" s="160"/>
      <c r="F40" s="160"/>
      <c r="G40" s="161"/>
    </row>
    <row r="41" spans="2:7" s="158" customFormat="1" ht="13.8" x14ac:dyDescent="0.3">
      <c r="B41" s="159"/>
      <c r="C41" s="579" t="s">
        <v>25</v>
      </c>
      <c r="D41" s="579"/>
      <c r="E41" s="579"/>
      <c r="F41" s="579"/>
      <c r="G41" s="161"/>
    </row>
    <row r="42" spans="2:7" s="158" customFormat="1" ht="7.5" customHeight="1" x14ac:dyDescent="0.3">
      <c r="B42" s="159"/>
      <c r="C42" s="172"/>
      <c r="D42" s="172"/>
      <c r="E42" s="172"/>
      <c r="F42" s="172"/>
      <c r="G42" s="161"/>
    </row>
    <row r="43" spans="2:7" s="176" customFormat="1" ht="13.8" x14ac:dyDescent="0.3">
      <c r="B43" s="173"/>
      <c r="C43" s="164" t="s">
        <v>26</v>
      </c>
      <c r="D43" s="174"/>
      <c r="E43" s="174"/>
      <c r="F43" s="166"/>
      <c r="G43" s="175"/>
    </row>
    <row r="44" spans="2:7" s="158" customFormat="1" ht="35.25" customHeight="1" x14ac:dyDescent="0.3">
      <c r="B44" s="159"/>
      <c r="C44" s="579" t="s">
        <v>27</v>
      </c>
      <c r="D44" s="579"/>
      <c r="E44" s="579"/>
      <c r="F44" s="579"/>
      <c r="G44" s="161"/>
    </row>
    <row r="45" spans="2:7" s="158" customFormat="1" ht="66.75" customHeight="1" x14ac:dyDescent="0.3">
      <c r="B45" s="159"/>
      <c r="C45" s="579" t="s">
        <v>847</v>
      </c>
      <c r="D45" s="579"/>
      <c r="E45" s="579"/>
      <c r="F45" s="579"/>
      <c r="G45" s="161"/>
    </row>
    <row r="46" spans="2:7" s="158" customFormat="1" ht="33.75" customHeight="1" x14ac:dyDescent="0.3">
      <c r="B46" s="159"/>
      <c r="C46" s="579" t="s">
        <v>28</v>
      </c>
      <c r="D46" s="579"/>
      <c r="E46" s="579"/>
      <c r="F46" s="579"/>
      <c r="G46" s="161"/>
    </row>
    <row r="47" spans="2:7" s="158" customFormat="1" ht="6" customHeight="1" x14ac:dyDescent="0.3">
      <c r="B47" s="159"/>
      <c r="C47" s="583"/>
      <c r="D47" s="584"/>
      <c r="E47" s="584"/>
      <c r="F47" s="584"/>
      <c r="G47" s="161"/>
    </row>
    <row r="48" spans="2:7" s="158" customFormat="1" ht="17.25" customHeight="1" x14ac:dyDescent="0.3">
      <c r="B48" s="159"/>
      <c r="C48" s="585" t="s">
        <v>9</v>
      </c>
      <c r="D48" s="585"/>
      <c r="E48" s="585"/>
      <c r="F48" s="585"/>
      <c r="G48" s="161"/>
    </row>
    <row r="49" spans="2:7" s="158" customFormat="1" ht="4.5" customHeight="1" x14ac:dyDescent="0.3">
      <c r="B49" s="159"/>
      <c r="C49" s="160"/>
      <c r="D49" s="160"/>
      <c r="E49" s="160"/>
      <c r="F49" s="160"/>
      <c r="G49" s="161"/>
    </row>
    <row r="50" spans="2:7" s="176" customFormat="1" ht="32.25" customHeight="1" x14ac:dyDescent="0.3">
      <c r="B50" s="173"/>
      <c r="C50" s="579" t="s">
        <v>29</v>
      </c>
      <c r="D50" s="579"/>
      <c r="E50" s="579"/>
      <c r="F50" s="579"/>
      <c r="G50" s="175"/>
    </row>
    <row r="51" spans="2:7" s="176" customFormat="1" ht="17.25" customHeight="1" x14ac:dyDescent="0.3">
      <c r="B51" s="173"/>
      <c r="C51" s="586" t="s">
        <v>30</v>
      </c>
      <c r="D51" s="586"/>
      <c r="E51" s="586"/>
      <c r="F51" s="586"/>
      <c r="G51" s="175"/>
    </row>
    <row r="52" spans="2:7" s="176" customFormat="1" ht="13.8" x14ac:dyDescent="0.3">
      <c r="B52" s="173"/>
      <c r="C52" s="586" t="s">
        <v>31</v>
      </c>
      <c r="D52" s="586"/>
      <c r="E52" s="586"/>
      <c r="F52" s="586"/>
      <c r="G52" s="175"/>
    </row>
    <row r="53" spans="2:7" s="176" customFormat="1" ht="7.5" customHeight="1" x14ac:dyDescent="0.3">
      <c r="B53" s="173"/>
      <c r="C53" s="172"/>
      <c r="D53" s="172"/>
      <c r="E53" s="172"/>
      <c r="F53" s="172"/>
      <c r="G53" s="175"/>
    </row>
    <row r="54" spans="2:7" s="176" customFormat="1" ht="13.8" x14ac:dyDescent="0.3">
      <c r="B54" s="173"/>
      <c r="C54" s="164" t="s">
        <v>32</v>
      </c>
      <c r="D54" s="174"/>
      <c r="E54" s="174"/>
      <c r="F54" s="172"/>
      <c r="G54" s="175"/>
    </row>
    <row r="55" spans="2:7" s="158" customFormat="1" ht="27" customHeight="1" x14ac:dyDescent="0.3">
      <c r="B55" s="159"/>
      <c r="C55" s="580" t="s">
        <v>33</v>
      </c>
      <c r="D55" s="580"/>
      <c r="E55" s="580"/>
      <c r="F55" s="580"/>
      <c r="G55" s="161"/>
    </row>
    <row r="56" spans="2:7" s="158" customFormat="1" ht="45.75" customHeight="1" x14ac:dyDescent="0.3">
      <c r="B56" s="159"/>
      <c r="C56" s="177" t="s">
        <v>34</v>
      </c>
      <c r="D56" s="579" t="s">
        <v>35</v>
      </c>
      <c r="E56" s="579"/>
      <c r="F56" s="579"/>
      <c r="G56" s="161"/>
    </row>
    <row r="57" spans="2:7" s="158" customFormat="1" ht="17.25" customHeight="1" x14ac:dyDescent="0.3">
      <c r="B57" s="159"/>
      <c r="C57" s="178" t="s">
        <v>36</v>
      </c>
      <c r="D57" s="178"/>
      <c r="E57" s="178"/>
      <c r="F57" s="178"/>
      <c r="G57" s="161"/>
    </row>
    <row r="58" spans="2:7" s="158" customFormat="1" ht="17.25" customHeight="1" x14ac:dyDescent="0.3">
      <c r="B58" s="159"/>
      <c r="C58" s="178" t="s">
        <v>37</v>
      </c>
      <c r="D58" s="178"/>
      <c r="E58" s="178"/>
      <c r="F58" s="178"/>
      <c r="G58" s="161"/>
    </row>
    <row r="59" spans="2:7" s="158" customFormat="1" ht="17.25" customHeight="1" x14ac:dyDescent="0.3">
      <c r="B59" s="159"/>
      <c r="C59" s="178" t="s">
        <v>38</v>
      </c>
      <c r="D59" s="178"/>
      <c r="E59" s="178"/>
      <c r="F59" s="178"/>
      <c r="G59" s="161"/>
    </row>
    <row r="60" spans="2:7" s="158" customFormat="1" ht="6.75" customHeight="1" x14ac:dyDescent="0.3">
      <c r="B60" s="159"/>
      <c r="C60" s="178"/>
      <c r="D60" s="178"/>
      <c r="E60" s="178"/>
      <c r="F60" s="178"/>
      <c r="G60" s="161"/>
    </row>
    <row r="61" spans="2:7" s="158" customFormat="1" ht="17.25" customHeight="1" x14ac:dyDescent="0.3">
      <c r="B61" s="159"/>
      <c r="C61" s="164" t="s">
        <v>39</v>
      </c>
      <c r="D61" s="165"/>
      <c r="E61" s="165"/>
      <c r="F61" s="178"/>
      <c r="G61" s="161"/>
    </row>
    <row r="62" spans="2:7" s="158" customFormat="1" ht="26.25" customHeight="1" x14ac:dyDescent="0.3">
      <c r="B62" s="159"/>
      <c r="C62" s="579" t="s">
        <v>40</v>
      </c>
      <c r="D62" s="580"/>
      <c r="E62" s="580"/>
      <c r="F62" s="580"/>
      <c r="G62" s="161"/>
    </row>
    <row r="63" spans="2:7" s="158" customFormat="1" ht="76.5" customHeight="1" x14ac:dyDescent="0.3">
      <c r="B63" s="159"/>
      <c r="C63" s="579" t="s">
        <v>848</v>
      </c>
      <c r="D63" s="579"/>
      <c r="E63" s="579"/>
      <c r="F63" s="579"/>
      <c r="G63" s="161"/>
    </row>
    <row r="64" spans="2:7" s="158" customFormat="1" ht="6.75" customHeight="1" x14ac:dyDescent="0.3">
      <c r="B64" s="159"/>
      <c r="C64" s="178"/>
      <c r="D64" s="178"/>
      <c r="E64" s="178"/>
      <c r="F64" s="178"/>
      <c r="G64" s="161"/>
    </row>
    <row r="65" spans="2:8" s="158" customFormat="1" ht="17.25" customHeight="1" x14ac:dyDescent="0.3">
      <c r="B65" s="159"/>
      <c r="C65" s="581" t="s">
        <v>12</v>
      </c>
      <c r="D65" s="581"/>
      <c r="E65" s="581"/>
      <c r="F65" s="581"/>
      <c r="G65" s="161"/>
    </row>
    <row r="66" spans="2:8" s="158" customFormat="1" ht="7.5" customHeight="1" x14ac:dyDescent="0.3">
      <c r="B66" s="159"/>
      <c r="C66" s="160"/>
      <c r="D66" s="160"/>
      <c r="E66" s="160"/>
      <c r="F66" s="160"/>
      <c r="G66" s="161"/>
    </row>
    <row r="67" spans="2:8" s="158" customFormat="1" ht="48.75" customHeight="1" x14ac:dyDescent="0.3">
      <c r="B67" s="159"/>
      <c r="C67" s="579" t="s">
        <v>849</v>
      </c>
      <c r="D67" s="579"/>
      <c r="E67" s="579"/>
      <c r="F67" s="579"/>
      <c r="G67" s="161"/>
      <c r="H67" s="179"/>
    </row>
    <row r="68" spans="2:8" s="158" customFormat="1" ht="6" customHeight="1" x14ac:dyDescent="0.3">
      <c r="B68" s="159"/>
      <c r="C68" s="160"/>
      <c r="D68" s="160"/>
      <c r="E68" s="160"/>
      <c r="F68" s="160"/>
      <c r="G68" s="161"/>
    </row>
    <row r="69" spans="2:8" s="158" customFormat="1" ht="14.25" customHeight="1" x14ac:dyDescent="0.3">
      <c r="B69" s="159"/>
      <c r="C69" s="580" t="s">
        <v>41</v>
      </c>
      <c r="D69" s="580"/>
      <c r="E69" s="580"/>
      <c r="F69" s="580"/>
      <c r="G69" s="161"/>
    </row>
    <row r="70" spans="2:8" s="158" customFormat="1" ht="6" customHeight="1" x14ac:dyDescent="0.3">
      <c r="B70" s="159"/>
      <c r="C70" s="178"/>
      <c r="D70" s="178"/>
      <c r="E70" s="178"/>
      <c r="F70" s="178"/>
      <c r="G70" s="161"/>
    </row>
    <row r="71" spans="2:8" s="158" customFormat="1" ht="17.25" customHeight="1" x14ac:dyDescent="0.3">
      <c r="B71" s="159"/>
      <c r="C71" s="581" t="s">
        <v>13</v>
      </c>
      <c r="D71" s="581"/>
      <c r="E71" s="581"/>
      <c r="F71" s="581"/>
      <c r="G71" s="161"/>
    </row>
    <row r="72" spans="2:8" s="158" customFormat="1" ht="4.5" customHeight="1" x14ac:dyDescent="0.3">
      <c r="B72" s="159"/>
      <c r="C72" s="160"/>
      <c r="D72" s="160"/>
      <c r="E72" s="160"/>
      <c r="F72" s="160"/>
      <c r="G72" s="161"/>
    </row>
    <row r="73" spans="2:8" s="158" customFormat="1" ht="48.75" customHeight="1" x14ac:dyDescent="0.3">
      <c r="B73" s="159"/>
      <c r="C73" s="579" t="s">
        <v>42</v>
      </c>
      <c r="D73" s="579"/>
      <c r="E73" s="579"/>
      <c r="F73" s="579"/>
      <c r="G73" s="161"/>
    </row>
    <row r="74" spans="2:8" s="158" customFormat="1" ht="16.5" customHeight="1" x14ac:dyDescent="0.3">
      <c r="B74" s="159"/>
      <c r="C74" s="160"/>
      <c r="D74" s="180" t="s">
        <v>43</v>
      </c>
      <c r="E74" s="160"/>
      <c r="F74" s="160"/>
      <c r="G74" s="161"/>
    </row>
    <row r="75" spans="2:8" s="158" customFormat="1" ht="17.25" customHeight="1" x14ac:dyDescent="0.3">
      <c r="B75" s="159"/>
      <c r="C75" s="580" t="s">
        <v>44</v>
      </c>
      <c r="D75" s="580"/>
      <c r="E75" s="580"/>
      <c r="F75" s="580"/>
      <c r="G75" s="161"/>
    </row>
    <row r="76" spans="2:8" s="158" customFormat="1" ht="17.25" customHeight="1" x14ac:dyDescent="0.3">
      <c r="B76" s="159"/>
      <c r="C76" s="160" t="s">
        <v>45</v>
      </c>
      <c r="D76" s="181" t="str">
        <f xml:space="preserve"> Lists!K12</f>
        <v>ENVDATA</v>
      </c>
      <c r="E76" s="160"/>
      <c r="F76" s="160"/>
      <c r="G76" s="161"/>
    </row>
    <row r="77" spans="2:8" s="158" customFormat="1" ht="15" customHeight="1" x14ac:dyDescent="0.3">
      <c r="B77" s="159"/>
      <c r="C77" s="160" t="s">
        <v>46</v>
      </c>
      <c r="D77" s="423" t="str">
        <f xml:space="preserve"> Lists!K13</f>
        <v>ENVDATA_ECOSERV_A</v>
      </c>
      <c r="E77" s="160"/>
      <c r="F77" s="160"/>
      <c r="G77" s="161"/>
    </row>
    <row r="78" spans="2:8" s="158" customFormat="1" ht="6.75" customHeight="1" x14ac:dyDescent="0.3">
      <c r="B78" s="159"/>
      <c r="C78" s="160"/>
      <c r="D78" s="181"/>
      <c r="E78" s="160"/>
      <c r="F78" s="160"/>
      <c r="G78" s="161"/>
    </row>
    <row r="79" spans="2:8" s="158" customFormat="1" ht="52.5" customHeight="1" x14ac:dyDescent="0.3">
      <c r="B79" s="159"/>
      <c r="C79" s="579" t="s">
        <v>850</v>
      </c>
      <c r="D79" s="579"/>
      <c r="E79" s="579"/>
      <c r="F79" s="579"/>
      <c r="G79" s="161"/>
      <c r="H79" s="182"/>
    </row>
    <row r="80" spans="2:8" s="158" customFormat="1" ht="6.75" customHeight="1" x14ac:dyDescent="0.3">
      <c r="B80" s="159"/>
      <c r="C80" s="160"/>
      <c r="D80" s="181"/>
      <c r="E80" s="160"/>
      <c r="F80" s="160"/>
      <c r="G80" s="161"/>
    </row>
    <row r="81" spans="2:10" s="158" customFormat="1" ht="29.25" customHeight="1" x14ac:dyDescent="0.3">
      <c r="B81" s="159"/>
      <c r="C81" s="579" t="s">
        <v>47</v>
      </c>
      <c r="D81" s="579"/>
      <c r="E81" s="579"/>
      <c r="F81" s="579"/>
      <c r="G81" s="161"/>
    </row>
    <row r="82" spans="2:10" s="158" customFormat="1" ht="17.25" customHeight="1" x14ac:dyDescent="0.3">
      <c r="B82" s="159"/>
      <c r="C82" s="160" t="s">
        <v>48</v>
      </c>
      <c r="D82" s="183" t="str">
        <f xml:space="preserve"> Lists!K14</f>
        <v xml:space="preserve">https://cros.ec.europa.eu/book-page/national-transmission-coordinators </v>
      </c>
      <c r="E82" s="160"/>
      <c r="F82" s="160"/>
      <c r="G82" s="161"/>
    </row>
    <row r="83" spans="2:10" s="158" customFormat="1" ht="17.25" customHeight="1" x14ac:dyDescent="0.3">
      <c r="B83" s="159"/>
      <c r="C83" s="160" t="s">
        <v>49</v>
      </c>
      <c r="D83" s="180" t="str">
        <f xml:space="preserve"> Lists!K15</f>
        <v>ESTAT-DATA-METADATA-SERVICES@ec.europa.eu</v>
      </c>
      <c r="E83" s="160"/>
      <c r="F83" s="160"/>
      <c r="G83" s="161"/>
    </row>
    <row r="84" spans="2:10" s="158" customFormat="1" ht="17.25" customHeight="1" x14ac:dyDescent="0.3">
      <c r="B84" s="159"/>
      <c r="C84" s="160" t="s">
        <v>50</v>
      </c>
      <c r="D84" s="181" t="str">
        <f xml:space="preserve"> Lists!K17</f>
        <v>(+352) 4301 33213</v>
      </c>
      <c r="E84" s="160"/>
      <c r="F84" s="160"/>
      <c r="G84" s="161"/>
    </row>
    <row r="85" spans="2:10" s="158" customFormat="1" ht="5.25" customHeight="1" x14ac:dyDescent="0.3">
      <c r="B85" s="159"/>
      <c r="C85" s="160"/>
      <c r="D85" s="160"/>
      <c r="E85" s="160"/>
      <c r="F85" s="160"/>
      <c r="G85" s="161"/>
    </row>
    <row r="86" spans="2:10" s="158" customFormat="1" ht="17.25" customHeight="1" x14ac:dyDescent="0.3">
      <c r="B86" s="159"/>
      <c r="C86" s="581" t="s">
        <v>14</v>
      </c>
      <c r="D86" s="581"/>
      <c r="E86" s="581"/>
      <c r="F86" s="581"/>
      <c r="G86" s="161"/>
    </row>
    <row r="87" spans="2:10" s="158" customFormat="1" ht="4.5" customHeight="1" x14ac:dyDescent="0.3">
      <c r="B87" s="159"/>
      <c r="C87" s="160"/>
      <c r="D87" s="160"/>
      <c r="E87" s="160"/>
      <c r="F87" s="160"/>
      <c r="G87" s="161"/>
    </row>
    <row r="88" spans="2:10" s="158" customFormat="1" ht="17.25" customHeight="1" x14ac:dyDescent="0.3">
      <c r="B88" s="159"/>
      <c r="C88" s="580" t="str">
        <f>CONCATENATE("The guidelines to report on ",  Lists!K7," are available on Eurostat website:")</f>
        <v>The guidelines to report on Ecosystem Services Accounts are available on Eurostat website:</v>
      </c>
      <c r="D88" s="580"/>
      <c r="E88" s="580"/>
      <c r="F88" s="580"/>
      <c r="G88" s="161"/>
    </row>
    <row r="89" spans="2:10" s="158" customFormat="1" ht="17.25" customHeight="1" x14ac:dyDescent="0.3">
      <c r="B89" s="159"/>
      <c r="C89" s="582" t="str">
        <f xml:space="preserve"> Lists!K19</f>
        <v xml:space="preserve">https://ec.europa.eu/eurostat/web/environment/methodology </v>
      </c>
      <c r="D89" s="582"/>
      <c r="E89" s="582"/>
      <c r="F89" s="582"/>
      <c r="G89" s="161"/>
    </row>
    <row r="90" spans="2:10" s="158" customFormat="1" ht="5.25" customHeight="1" x14ac:dyDescent="0.3">
      <c r="B90" s="159"/>
      <c r="C90" s="160"/>
      <c r="D90" s="181"/>
      <c r="E90" s="160"/>
      <c r="F90" s="160"/>
      <c r="G90" s="161"/>
    </row>
    <row r="91" spans="2:10" s="158" customFormat="1" ht="22.5" customHeight="1" x14ac:dyDescent="0.3">
      <c r="B91" s="159"/>
      <c r="C91" s="579" t="s">
        <v>51</v>
      </c>
      <c r="D91" s="579"/>
      <c r="E91" s="579"/>
      <c r="F91" s="579"/>
      <c r="G91" s="161"/>
    </row>
    <row r="92" spans="2:10" s="158" customFormat="1" ht="20.25" customHeight="1" x14ac:dyDescent="0.2">
      <c r="B92" s="159"/>
      <c r="C92" s="578" t="str">
        <f xml:space="preserve"> Lists!K18</f>
        <v>ESTAT-ECOSYSTEMS@EC.EUROPA.EU</v>
      </c>
      <c r="D92" s="578"/>
      <c r="E92" s="578"/>
      <c r="F92" s="578"/>
      <c r="G92" s="161"/>
      <c r="J92" s="184"/>
    </row>
    <row r="93" spans="2:10" s="189" customFormat="1" ht="7.5" customHeight="1" thickBot="1" x14ac:dyDescent="0.35">
      <c r="B93" s="185"/>
      <c r="C93" s="186"/>
      <c r="D93" s="186"/>
      <c r="E93" s="186"/>
      <c r="F93" s="187"/>
      <c r="G93" s="188"/>
    </row>
    <row r="96" spans="2:10" ht="12" customHeight="1" x14ac:dyDescent="0.25"/>
  </sheetData>
  <sheetProtection algorithmName="SHA-512" hashValue="NhvsU+Tw8a6Edx6vfWlU5prlPkICru9OskJRQUY4xWV/S6Gcm18smOoIvEzYthLdvSraZO+ZXGzfHUU5MU2FpA==" saltValue="gPeJxplJb6L6x6G+Wcpw+A==" spinCount="100000" sheet="1" objects="1" scenarios="1"/>
  <mergeCells count="48">
    <mergeCell ref="C18:F18"/>
    <mergeCell ref="C4:F4"/>
    <mergeCell ref="C5:F5"/>
    <mergeCell ref="C7:F7"/>
    <mergeCell ref="C9:F9"/>
    <mergeCell ref="C10:F10"/>
    <mergeCell ref="C11:F11"/>
    <mergeCell ref="C12:F12"/>
    <mergeCell ref="C13:F13"/>
    <mergeCell ref="C14:F14"/>
    <mergeCell ref="C15:F15"/>
    <mergeCell ref="C16:F16"/>
    <mergeCell ref="C44:F44"/>
    <mergeCell ref="C19:F19"/>
    <mergeCell ref="C20:F20"/>
    <mergeCell ref="C21:F21"/>
    <mergeCell ref="C22:F22"/>
    <mergeCell ref="C23:F23"/>
    <mergeCell ref="C25:F25"/>
    <mergeCell ref="C29:F29"/>
    <mergeCell ref="C30:F30"/>
    <mergeCell ref="C31:F31"/>
    <mergeCell ref="C35:F35"/>
    <mergeCell ref="C41:F41"/>
    <mergeCell ref="C65:F65"/>
    <mergeCell ref="C45:F45"/>
    <mergeCell ref="C46:F46"/>
    <mergeCell ref="C47:F47"/>
    <mergeCell ref="C48:F48"/>
    <mergeCell ref="C50:F50"/>
    <mergeCell ref="C51:F51"/>
    <mergeCell ref="C52:F52"/>
    <mergeCell ref="C55:F55"/>
    <mergeCell ref="D56:F56"/>
    <mergeCell ref="C62:F62"/>
    <mergeCell ref="C63:F63"/>
    <mergeCell ref="C92:F92"/>
    <mergeCell ref="C67:F67"/>
    <mergeCell ref="C69:F69"/>
    <mergeCell ref="C71:F71"/>
    <mergeCell ref="C73:F73"/>
    <mergeCell ref="C75:F75"/>
    <mergeCell ref="C79:F79"/>
    <mergeCell ref="C81:F81"/>
    <mergeCell ref="C86:F86"/>
    <mergeCell ref="C88:F88"/>
    <mergeCell ref="C89:F89"/>
    <mergeCell ref="C91:F91"/>
  </mergeCells>
  <hyperlinks>
    <hyperlink ref="D74" r:id="rId1" xr:uid="{455CF9D7-3210-4857-AE3D-ADBB79A2691F}"/>
    <hyperlink ref="D83" r:id="rId2" display="mailto:ESTAT-DATA-METADATA-SERVICES@ec.europa.eu" xr:uid="{799A8A69-E042-416D-A078-45B6F4B36E5E}"/>
    <hyperlink ref="C92:F92" r:id="rId3" display="mailto:ESTAT-DATA-METADATA-SERVICES@ec.europa.eu" xr:uid="{C5EE4B84-E49C-4D4E-AE8B-F569BA7E28D4}"/>
    <hyperlink ref="C89:F89" r:id="rId4" display="https://ec.europa.eu/eurostat/web/environment/methodology" xr:uid="{258B4423-BDEF-4C8E-AE9F-195653D1BC9E}"/>
    <hyperlink ref="D82" r:id="rId5" display="https://cros-legacy.ec.europa.eu/content/edamis-general_en" xr:uid="{44102FE1-B523-4EB1-9920-4A291F1DB6DE}"/>
  </hyperlinks>
  <pageMargins left="0.7" right="0.7" top="0.75" bottom="0.75" header="0.3" footer="0.3"/>
  <pageSetup paperSize="9" orientation="portrait" r:id="rId6"/>
  <drawing r:id="rId7"/>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9EEE7-FE24-49ED-A366-10538EACDEE3}">
  <sheetPr codeName="Sheet23">
    <tabColor rgb="FFB381D9"/>
  </sheetPr>
  <dimension ref="A1:F16"/>
  <sheetViews>
    <sheetView workbookViewId="0">
      <selection activeCell="H5" sqref="H5"/>
    </sheetView>
  </sheetViews>
  <sheetFormatPr defaultColWidth="8.6640625" defaultRowHeight="14.4" x14ac:dyDescent="0.3"/>
  <cols>
    <col min="1" max="1" width="8.6640625" style="213"/>
    <col min="2" max="2" width="22.33203125" style="214" bestFit="1" customWidth="1"/>
    <col min="3" max="3" width="11.109375" style="214" bestFit="1" customWidth="1"/>
    <col min="4" max="4" width="15.6640625" style="214" bestFit="1" customWidth="1"/>
    <col min="5" max="5" width="8.88671875" style="214" bestFit="1" customWidth="1"/>
    <col min="6" max="6" width="11.88671875" style="214" bestFit="1" customWidth="1"/>
    <col min="7" max="16384" width="8.6640625" style="213"/>
  </cols>
  <sheetData>
    <row r="1" spans="1:6" x14ac:dyDescent="0.3">
      <c r="A1" s="217" t="s">
        <v>508</v>
      </c>
      <c r="B1" s="217" t="s">
        <v>509</v>
      </c>
      <c r="C1" s="217" t="s">
        <v>521</v>
      </c>
      <c r="D1" s="217" t="s">
        <v>522</v>
      </c>
      <c r="E1" s="217" t="s">
        <v>523</v>
      </c>
      <c r="F1" s="217" t="s">
        <v>524</v>
      </c>
    </row>
    <row r="2" spans="1:6" x14ac:dyDescent="0.3">
      <c r="A2" s="215" t="s">
        <v>510</v>
      </c>
      <c r="B2" s="214" t="s">
        <v>632</v>
      </c>
      <c r="C2" s="214" t="s">
        <v>497</v>
      </c>
      <c r="D2" s="214" t="s">
        <v>720</v>
      </c>
      <c r="E2" s="214" cm="1">
        <f t="array" aca="1" ref="E2" ca="1">IF(ROW(INDIRECT(C2))=ROW(INDIRECT(D2)),"999",1)</f>
        <v>1</v>
      </c>
      <c r="F2" s="214">
        <v>4</v>
      </c>
    </row>
    <row r="3" spans="1:6" x14ac:dyDescent="0.3">
      <c r="A3" s="215" t="s">
        <v>510</v>
      </c>
      <c r="B3" s="214" t="s">
        <v>632</v>
      </c>
      <c r="C3" s="214" t="s">
        <v>650</v>
      </c>
      <c r="D3" s="214" t="s">
        <v>703</v>
      </c>
      <c r="E3" s="214" cm="1">
        <f t="array" aca="1" ref="E3" ca="1">IF(ROW(INDIRECT(C3))=ROW(INDIRECT(D3)),"999",1)</f>
        <v>1</v>
      </c>
      <c r="F3" s="214">
        <v>4</v>
      </c>
    </row>
    <row r="4" spans="1:6" x14ac:dyDescent="0.3">
      <c r="A4" s="215" t="s">
        <v>510</v>
      </c>
      <c r="B4" s="214" t="s">
        <v>638</v>
      </c>
      <c r="C4" s="214" t="s">
        <v>497</v>
      </c>
      <c r="D4" s="214" t="s">
        <v>721</v>
      </c>
      <c r="E4" s="214" cm="1">
        <f t="array" aca="1" ref="E4" ca="1">IF(ROW(INDIRECT(C4))=ROW(INDIRECT(D4)),"999",1)</f>
        <v>1</v>
      </c>
      <c r="F4" s="214">
        <v>4</v>
      </c>
    </row>
    <row r="5" spans="1:6" x14ac:dyDescent="0.3">
      <c r="A5" s="215" t="s">
        <v>510</v>
      </c>
      <c r="B5" s="214" t="s">
        <v>638</v>
      </c>
      <c r="C5" s="214" t="s">
        <v>650</v>
      </c>
      <c r="D5" s="214" t="s">
        <v>703</v>
      </c>
      <c r="E5" s="214" cm="1">
        <f t="array" aca="1" ref="E5" ca="1">IF(ROW(INDIRECT(C5))=ROW(INDIRECT(D5)),"999",1)</f>
        <v>1</v>
      </c>
      <c r="F5" s="214">
        <v>4</v>
      </c>
    </row>
    <row r="6" spans="1:6" x14ac:dyDescent="0.3">
      <c r="A6" s="215" t="s">
        <v>510</v>
      </c>
      <c r="B6" s="214" t="s">
        <v>645</v>
      </c>
      <c r="C6" s="214" t="s">
        <v>497</v>
      </c>
      <c r="D6" s="214" t="s">
        <v>563</v>
      </c>
      <c r="E6" s="214" cm="1">
        <f t="array" aca="1" ref="E6" ca="1">IF(ROW(INDIRECT(C6))=ROW(INDIRECT(D6)),"999",1)</f>
        <v>1</v>
      </c>
      <c r="F6" s="214" t="str" cm="1">
        <f t="array" aca="1" ref="F6" ca="1">IF(COLUMN(INDIRECT(C6))=COLUMN(INDIRECT(D6)),"999",1)</f>
        <v>999</v>
      </c>
    </row>
    <row r="7" spans="1:6" x14ac:dyDescent="0.3">
      <c r="A7" s="215" t="s">
        <v>510</v>
      </c>
      <c r="B7" s="214" t="s">
        <v>642</v>
      </c>
      <c r="C7" s="214" t="s">
        <v>497</v>
      </c>
      <c r="D7" s="214" t="s">
        <v>646</v>
      </c>
      <c r="E7" s="214" cm="1">
        <f t="array" aca="1" ref="E7" ca="1">IF(ROW(INDIRECT(C7))=ROW(INDIRECT(D7)),"999",1)</f>
        <v>1</v>
      </c>
      <c r="F7" s="214" cm="1">
        <f t="array" aca="1" ref="F7" ca="1">IF(COLUMN(INDIRECT(C7))=COLUMN(INDIRECT(D7)),"999",1)</f>
        <v>1</v>
      </c>
    </row>
    <row r="8" spans="1:6" x14ac:dyDescent="0.3">
      <c r="A8" s="215" t="s">
        <v>510</v>
      </c>
      <c r="B8" s="214" t="s">
        <v>642</v>
      </c>
      <c r="C8" s="214" t="s">
        <v>647</v>
      </c>
      <c r="D8" s="214" t="s">
        <v>648</v>
      </c>
      <c r="E8" s="214" cm="1">
        <f t="array" aca="1" ref="E8" ca="1">IF(ROW(INDIRECT(C8))=ROW(INDIRECT(D8)),"999",1)</f>
        <v>1</v>
      </c>
      <c r="F8" s="214" t="str" cm="1">
        <f t="array" aca="1" ref="F8" ca="1">IF(COLUMN(INDIRECT(C8))=COLUMN(INDIRECT(D8)),"999",1)</f>
        <v>999</v>
      </c>
    </row>
    <row r="9" spans="1:6" x14ac:dyDescent="0.3">
      <c r="A9" s="215" t="s">
        <v>510</v>
      </c>
      <c r="B9" s="214" t="s">
        <v>642</v>
      </c>
      <c r="C9" s="214" t="s">
        <v>633</v>
      </c>
      <c r="D9" s="214" t="s">
        <v>643</v>
      </c>
      <c r="E9" s="214" cm="1">
        <f t="array" aca="1" ref="E9" ca="1">IF(ROW(INDIRECT(C9))=ROW(INDIRECT(D9)),"999",1)</f>
        <v>1</v>
      </c>
      <c r="F9" s="214" t="str" cm="1">
        <f t="array" aca="1" ref="F9" ca="1">IF(COLUMN(INDIRECT(C9))=COLUMN(INDIRECT(D9)),"999",1)</f>
        <v>999</v>
      </c>
    </row>
    <row r="10" spans="1:6" x14ac:dyDescent="0.3">
      <c r="A10" s="215"/>
    </row>
    <row r="11" spans="1:6" x14ac:dyDescent="0.3">
      <c r="A11" s="215"/>
    </row>
    <row r="12" spans="1:6" x14ac:dyDescent="0.3">
      <c r="A12" s="215"/>
    </row>
    <row r="13" spans="1:6" x14ac:dyDescent="0.3">
      <c r="A13" s="215"/>
    </row>
    <row r="14" spans="1:6" x14ac:dyDescent="0.3">
      <c r="A14" s="215"/>
    </row>
    <row r="15" spans="1:6" x14ac:dyDescent="0.3">
      <c r="A15" s="215"/>
    </row>
    <row r="16" spans="1:6" x14ac:dyDescent="0.3">
      <c r="A16" s="215"/>
    </row>
  </sheetData>
  <sheetProtection selectLockedCells="1"/>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3A5B1-3CC9-4E39-A45E-00518ED345A4}">
  <sheetPr codeName="Sheet21">
    <tabColor rgb="FFB381D9"/>
  </sheetPr>
  <dimension ref="A1:M124"/>
  <sheetViews>
    <sheetView workbookViewId="0">
      <selection activeCell="F19" sqref="F19"/>
    </sheetView>
  </sheetViews>
  <sheetFormatPr defaultColWidth="8.6640625" defaultRowHeight="14.4" x14ac:dyDescent="0.3"/>
  <cols>
    <col min="1" max="1" width="8.6640625" style="213" customWidth="1"/>
    <col min="2" max="2" width="12.88671875" style="234" customWidth="1"/>
    <col min="3" max="3" width="37.88671875" style="213" customWidth="1"/>
    <col min="4" max="4" width="9.88671875" style="213" customWidth="1"/>
    <col min="5" max="5" width="11.109375" style="213" customWidth="1"/>
    <col min="6" max="6" width="10.109375" style="213" customWidth="1"/>
    <col min="7" max="7" width="9.44140625" style="213" customWidth="1"/>
    <col min="8" max="8" width="9.88671875" style="213" customWidth="1"/>
    <col min="9" max="9" width="10.6640625" style="213" customWidth="1"/>
    <col min="10" max="10" width="9.88671875" style="213" customWidth="1"/>
    <col min="11" max="12" width="11.109375" style="213" customWidth="1"/>
    <col min="13" max="13" width="69" style="213" customWidth="1"/>
    <col min="14" max="16384" width="8.6640625" style="213"/>
  </cols>
  <sheetData>
    <row r="1" spans="1:13" s="214" customFormat="1" ht="75.900000000000006" customHeight="1" x14ac:dyDescent="0.3">
      <c r="A1" s="212" t="s">
        <v>508</v>
      </c>
      <c r="B1" s="212" t="s">
        <v>486</v>
      </c>
      <c r="C1" s="212" t="s">
        <v>552</v>
      </c>
      <c r="D1" s="212" t="s">
        <v>553</v>
      </c>
      <c r="E1" s="212" t="s">
        <v>554</v>
      </c>
      <c r="F1" s="212" t="s">
        <v>555</v>
      </c>
      <c r="G1" s="212" t="s">
        <v>556</v>
      </c>
      <c r="H1" s="212" t="s">
        <v>557</v>
      </c>
      <c r="I1" s="212" t="s">
        <v>558</v>
      </c>
      <c r="J1" s="212" t="s">
        <v>559</v>
      </c>
      <c r="K1" s="212" t="s">
        <v>560</v>
      </c>
      <c r="L1" s="212" t="s">
        <v>561</v>
      </c>
      <c r="M1" s="212" t="s">
        <v>526</v>
      </c>
    </row>
    <row r="2" spans="1:13" ht="14.4" customHeight="1" x14ac:dyDescent="0.3">
      <c r="A2" s="230" t="s">
        <v>510</v>
      </c>
      <c r="B2" s="230" t="s">
        <v>632</v>
      </c>
      <c r="C2" s="227" t="s">
        <v>651</v>
      </c>
      <c r="D2" s="230" t="s">
        <v>497</v>
      </c>
      <c r="E2" s="230" t="s">
        <v>712</v>
      </c>
      <c r="F2" s="254">
        <v>999</v>
      </c>
      <c r="G2" s="254">
        <v>4</v>
      </c>
      <c r="H2" s="228" t="s">
        <v>562</v>
      </c>
      <c r="I2" s="255">
        <v>0.1</v>
      </c>
      <c r="J2" s="228" t="s">
        <v>844</v>
      </c>
      <c r="K2" s="228" t="s">
        <v>313</v>
      </c>
      <c r="L2" s="228">
        <v>999</v>
      </c>
      <c r="M2" s="233" t="s">
        <v>669</v>
      </c>
    </row>
    <row r="3" spans="1:13" ht="14.4" customHeight="1" x14ac:dyDescent="0.3">
      <c r="A3" s="230" t="s">
        <v>510</v>
      </c>
      <c r="B3" s="230" t="s">
        <v>632</v>
      </c>
      <c r="C3" s="227" t="s">
        <v>652</v>
      </c>
      <c r="D3" s="230" t="s">
        <v>639</v>
      </c>
      <c r="E3" s="230" t="s">
        <v>723</v>
      </c>
      <c r="F3" s="254">
        <v>999</v>
      </c>
      <c r="G3" s="254">
        <v>4</v>
      </c>
      <c r="H3" s="228" t="s">
        <v>562</v>
      </c>
      <c r="I3" s="255">
        <v>0.1</v>
      </c>
      <c r="J3" s="228" t="s">
        <v>844</v>
      </c>
      <c r="K3" s="228" t="s">
        <v>313</v>
      </c>
      <c r="L3" s="228">
        <v>999</v>
      </c>
      <c r="M3" s="233" t="s">
        <v>657</v>
      </c>
    </row>
    <row r="4" spans="1:13" ht="14.4" customHeight="1" x14ac:dyDescent="0.3">
      <c r="A4" s="230" t="s">
        <v>510</v>
      </c>
      <c r="B4" s="230" t="s">
        <v>632</v>
      </c>
      <c r="C4" s="227" t="s">
        <v>653</v>
      </c>
      <c r="D4" s="230" t="s">
        <v>634</v>
      </c>
      <c r="E4" s="230" t="s">
        <v>722</v>
      </c>
      <c r="F4" s="254">
        <v>999</v>
      </c>
      <c r="G4" s="254">
        <v>4</v>
      </c>
      <c r="H4" s="228" t="s">
        <v>562</v>
      </c>
      <c r="I4" s="255">
        <v>0.1</v>
      </c>
      <c r="J4" s="228" t="s">
        <v>844</v>
      </c>
      <c r="K4" s="228" t="s">
        <v>313</v>
      </c>
      <c r="L4" s="228">
        <v>999</v>
      </c>
      <c r="M4" s="233" t="s">
        <v>658</v>
      </c>
    </row>
    <row r="5" spans="1:13" ht="14.4" customHeight="1" x14ac:dyDescent="0.3">
      <c r="A5" s="230" t="s">
        <v>510</v>
      </c>
      <c r="B5" s="230" t="s">
        <v>632</v>
      </c>
      <c r="C5" s="227" t="s">
        <v>654</v>
      </c>
      <c r="D5" s="230" t="s">
        <v>640</v>
      </c>
      <c r="E5" s="230" t="s">
        <v>724</v>
      </c>
      <c r="F5" s="254">
        <v>999</v>
      </c>
      <c r="G5" s="254">
        <v>4</v>
      </c>
      <c r="H5" s="228" t="s">
        <v>562</v>
      </c>
      <c r="I5" s="255">
        <v>0.1</v>
      </c>
      <c r="J5" s="228" t="s">
        <v>844</v>
      </c>
      <c r="K5" s="228" t="s">
        <v>313</v>
      </c>
      <c r="L5" s="228">
        <v>999</v>
      </c>
      <c r="M5" s="233" t="s">
        <v>659</v>
      </c>
    </row>
    <row r="6" spans="1:13" ht="14.4" customHeight="1" x14ac:dyDescent="0.3">
      <c r="A6" s="230" t="s">
        <v>510</v>
      </c>
      <c r="B6" s="230" t="s">
        <v>632</v>
      </c>
      <c r="C6" s="227" t="s">
        <v>655</v>
      </c>
      <c r="D6" s="230" t="s">
        <v>635</v>
      </c>
      <c r="E6" s="230" t="s">
        <v>725</v>
      </c>
      <c r="F6" s="254">
        <v>999</v>
      </c>
      <c r="G6" s="254">
        <v>4</v>
      </c>
      <c r="H6" s="228" t="s">
        <v>562</v>
      </c>
      <c r="I6" s="255">
        <v>0.1</v>
      </c>
      <c r="J6" s="228" t="s">
        <v>844</v>
      </c>
      <c r="K6" s="228" t="s">
        <v>313</v>
      </c>
      <c r="L6" s="228">
        <v>999</v>
      </c>
      <c r="M6" s="233" t="s">
        <v>660</v>
      </c>
    </row>
    <row r="7" spans="1:13" ht="14.4" customHeight="1" x14ac:dyDescent="0.3">
      <c r="A7" s="230" t="s">
        <v>510</v>
      </c>
      <c r="B7" s="230" t="s">
        <v>632</v>
      </c>
      <c r="C7" s="227" t="s">
        <v>671</v>
      </c>
      <c r="D7" s="230" t="s">
        <v>636</v>
      </c>
      <c r="E7" s="230" t="s">
        <v>726</v>
      </c>
      <c r="F7" s="254">
        <v>999</v>
      </c>
      <c r="G7" s="254">
        <v>4</v>
      </c>
      <c r="H7" s="228" t="s">
        <v>562</v>
      </c>
      <c r="I7" s="255">
        <v>0.1</v>
      </c>
      <c r="J7" s="228" t="s">
        <v>844</v>
      </c>
      <c r="K7" s="228" t="s">
        <v>313</v>
      </c>
      <c r="L7" s="228">
        <v>999</v>
      </c>
      <c r="M7" s="233" t="s">
        <v>735</v>
      </c>
    </row>
    <row r="8" spans="1:13" ht="14.4" customHeight="1" x14ac:dyDescent="0.3">
      <c r="A8" s="230" t="s">
        <v>510</v>
      </c>
      <c r="B8" s="230" t="s">
        <v>632</v>
      </c>
      <c r="C8" s="227" t="s">
        <v>656</v>
      </c>
      <c r="D8" s="230" t="s">
        <v>641</v>
      </c>
      <c r="E8" s="230" t="s">
        <v>727</v>
      </c>
      <c r="F8" s="254">
        <v>999</v>
      </c>
      <c r="G8" s="254">
        <v>4</v>
      </c>
      <c r="H8" s="228" t="s">
        <v>562</v>
      </c>
      <c r="I8" s="255">
        <v>0.1</v>
      </c>
      <c r="J8" s="228" t="s">
        <v>844</v>
      </c>
      <c r="K8" s="228" t="s">
        <v>313</v>
      </c>
      <c r="L8" s="228">
        <v>999</v>
      </c>
      <c r="M8" s="233" t="s">
        <v>666</v>
      </c>
    </row>
    <row r="9" spans="1:13" ht="14.4" customHeight="1" x14ac:dyDescent="0.3">
      <c r="A9" s="230" t="s">
        <v>510</v>
      </c>
      <c r="B9" s="230" t="s">
        <v>632</v>
      </c>
      <c r="C9" s="227" t="s">
        <v>672</v>
      </c>
      <c r="D9" s="230" t="s">
        <v>637</v>
      </c>
      <c r="E9" s="230" t="s">
        <v>728</v>
      </c>
      <c r="F9" s="254">
        <v>999</v>
      </c>
      <c r="G9" s="254">
        <v>4</v>
      </c>
      <c r="H9" s="228" t="s">
        <v>562</v>
      </c>
      <c r="I9" s="255">
        <v>0.1</v>
      </c>
      <c r="J9" s="228" t="s">
        <v>844</v>
      </c>
      <c r="K9" s="228" t="s">
        <v>313</v>
      </c>
      <c r="L9" s="228">
        <v>999</v>
      </c>
      <c r="M9" s="233" t="s">
        <v>732</v>
      </c>
    </row>
    <row r="10" spans="1:13" ht="14.4" customHeight="1" x14ac:dyDescent="0.3">
      <c r="A10" s="230" t="s">
        <v>510</v>
      </c>
      <c r="B10" s="230" t="s">
        <v>632</v>
      </c>
      <c r="C10" s="227" t="s">
        <v>673</v>
      </c>
      <c r="D10" s="230" t="s">
        <v>675</v>
      </c>
      <c r="E10" s="230" t="s">
        <v>729</v>
      </c>
      <c r="F10" s="254">
        <v>999</v>
      </c>
      <c r="G10" s="254">
        <v>4</v>
      </c>
      <c r="H10" s="228" t="s">
        <v>562</v>
      </c>
      <c r="I10" s="255">
        <v>0.1</v>
      </c>
      <c r="J10" s="228" t="s">
        <v>844</v>
      </c>
      <c r="K10" s="228" t="s">
        <v>313</v>
      </c>
      <c r="L10" s="228">
        <v>999</v>
      </c>
      <c r="M10" s="233" t="s">
        <v>733</v>
      </c>
    </row>
    <row r="11" spans="1:13" ht="14.4" customHeight="1" x14ac:dyDescent="0.3">
      <c r="A11" s="230" t="s">
        <v>510</v>
      </c>
      <c r="B11" s="230" t="s">
        <v>632</v>
      </c>
      <c r="C11" s="227" t="s">
        <v>674</v>
      </c>
      <c r="D11" s="230" t="s">
        <v>676</v>
      </c>
      <c r="E11" s="230" t="s">
        <v>730</v>
      </c>
      <c r="F11" s="254">
        <v>999</v>
      </c>
      <c r="G11" s="254">
        <v>4</v>
      </c>
      <c r="H11" s="228" t="s">
        <v>562</v>
      </c>
      <c r="I11" s="255">
        <v>0.1</v>
      </c>
      <c r="J11" s="228" t="s">
        <v>844</v>
      </c>
      <c r="K11" s="228" t="s">
        <v>313</v>
      </c>
      <c r="L11" s="228">
        <v>999</v>
      </c>
      <c r="M11" s="233" t="s">
        <v>734</v>
      </c>
    </row>
    <row r="12" spans="1:13" ht="14.4" customHeight="1" x14ac:dyDescent="0.3">
      <c r="A12" s="230" t="s">
        <v>510</v>
      </c>
      <c r="B12" s="230" t="s">
        <v>632</v>
      </c>
      <c r="C12" s="227" t="s">
        <v>736</v>
      </c>
      <c r="D12" s="230" t="s">
        <v>737</v>
      </c>
      <c r="E12" s="230" t="s">
        <v>703</v>
      </c>
      <c r="F12" s="254">
        <v>4</v>
      </c>
      <c r="G12" s="254">
        <v>999</v>
      </c>
      <c r="H12" s="228" t="s">
        <v>562</v>
      </c>
      <c r="I12" s="255">
        <v>0.1</v>
      </c>
      <c r="J12" s="228" t="s">
        <v>844</v>
      </c>
      <c r="K12" s="228" t="s">
        <v>313</v>
      </c>
      <c r="L12" s="228">
        <v>999</v>
      </c>
      <c r="M12" s="233" t="s">
        <v>731</v>
      </c>
    </row>
    <row r="13" spans="1:13" x14ac:dyDescent="0.3">
      <c r="A13" s="230" t="s">
        <v>510</v>
      </c>
      <c r="B13" s="230" t="s">
        <v>638</v>
      </c>
      <c r="C13" s="227" t="s">
        <v>651</v>
      </c>
      <c r="D13" s="230" t="s">
        <v>497</v>
      </c>
      <c r="E13" s="230" t="s">
        <v>719</v>
      </c>
      <c r="F13" s="254">
        <v>999</v>
      </c>
      <c r="G13" s="254">
        <v>4</v>
      </c>
      <c r="H13" s="228" t="s">
        <v>562</v>
      </c>
      <c r="I13" s="255">
        <v>0.1</v>
      </c>
      <c r="J13" s="228" t="s">
        <v>844</v>
      </c>
      <c r="K13" s="228" t="s">
        <v>313</v>
      </c>
      <c r="L13" s="228">
        <v>999</v>
      </c>
      <c r="M13" s="233" t="s">
        <v>670</v>
      </c>
    </row>
    <row r="14" spans="1:13" x14ac:dyDescent="0.3">
      <c r="A14" s="230" t="s">
        <v>510</v>
      </c>
      <c r="B14" s="230" t="s">
        <v>638</v>
      </c>
      <c r="C14" s="227" t="s">
        <v>652</v>
      </c>
      <c r="D14" s="230" t="s">
        <v>639</v>
      </c>
      <c r="E14" s="230" t="s">
        <v>741</v>
      </c>
      <c r="F14" s="254">
        <v>999</v>
      </c>
      <c r="G14" s="254">
        <v>4</v>
      </c>
      <c r="H14" s="228" t="s">
        <v>562</v>
      </c>
      <c r="I14" s="255">
        <v>0.1</v>
      </c>
      <c r="J14" s="228" t="s">
        <v>844</v>
      </c>
      <c r="K14" s="228" t="s">
        <v>313</v>
      </c>
      <c r="L14" s="228">
        <v>999</v>
      </c>
      <c r="M14" s="233" t="s">
        <v>661</v>
      </c>
    </row>
    <row r="15" spans="1:13" x14ac:dyDescent="0.3">
      <c r="A15" s="230" t="s">
        <v>510</v>
      </c>
      <c r="B15" s="230" t="s">
        <v>638</v>
      </c>
      <c r="C15" s="227" t="s">
        <v>653</v>
      </c>
      <c r="D15" s="230" t="s">
        <v>634</v>
      </c>
      <c r="E15" s="230" t="s">
        <v>742</v>
      </c>
      <c r="F15" s="254">
        <v>999</v>
      </c>
      <c r="G15" s="254">
        <v>4</v>
      </c>
      <c r="H15" s="228" t="s">
        <v>562</v>
      </c>
      <c r="I15" s="255">
        <v>0.1</v>
      </c>
      <c r="J15" s="228" t="s">
        <v>844</v>
      </c>
      <c r="K15" s="228" t="s">
        <v>313</v>
      </c>
      <c r="L15" s="228">
        <v>999</v>
      </c>
      <c r="M15" s="233" t="s">
        <v>662</v>
      </c>
    </row>
    <row r="16" spans="1:13" x14ac:dyDescent="0.3">
      <c r="A16" s="230" t="s">
        <v>510</v>
      </c>
      <c r="B16" s="230" t="s">
        <v>638</v>
      </c>
      <c r="C16" s="227" t="s">
        <v>654</v>
      </c>
      <c r="D16" s="230" t="s">
        <v>640</v>
      </c>
      <c r="E16" s="230" t="s">
        <v>743</v>
      </c>
      <c r="F16" s="254">
        <v>999</v>
      </c>
      <c r="G16" s="254">
        <v>4</v>
      </c>
      <c r="H16" s="228" t="s">
        <v>562</v>
      </c>
      <c r="I16" s="255">
        <v>0.1</v>
      </c>
      <c r="J16" s="228" t="s">
        <v>844</v>
      </c>
      <c r="K16" s="228" t="s">
        <v>313</v>
      </c>
      <c r="L16" s="228">
        <v>999</v>
      </c>
      <c r="M16" s="233" t="s">
        <v>663</v>
      </c>
    </row>
    <row r="17" spans="1:13" x14ac:dyDescent="0.3">
      <c r="A17" s="230" t="s">
        <v>510</v>
      </c>
      <c r="B17" s="230" t="s">
        <v>638</v>
      </c>
      <c r="C17" s="227" t="s">
        <v>655</v>
      </c>
      <c r="D17" s="230" t="s">
        <v>635</v>
      </c>
      <c r="E17" s="230" t="s">
        <v>744</v>
      </c>
      <c r="F17" s="254">
        <v>999</v>
      </c>
      <c r="G17" s="254">
        <v>4</v>
      </c>
      <c r="H17" s="228" t="s">
        <v>562</v>
      </c>
      <c r="I17" s="255">
        <v>0.1</v>
      </c>
      <c r="J17" s="228" t="s">
        <v>844</v>
      </c>
      <c r="K17" s="228" t="s">
        <v>313</v>
      </c>
      <c r="L17" s="228">
        <v>999</v>
      </c>
      <c r="M17" s="233" t="s">
        <v>664</v>
      </c>
    </row>
    <row r="18" spans="1:13" x14ac:dyDescent="0.3">
      <c r="A18" s="230" t="s">
        <v>510</v>
      </c>
      <c r="B18" s="230" t="s">
        <v>638</v>
      </c>
      <c r="C18" s="227" t="s">
        <v>671</v>
      </c>
      <c r="D18" s="230" t="s">
        <v>636</v>
      </c>
      <c r="E18" s="230" t="s">
        <v>745</v>
      </c>
      <c r="F18" s="254">
        <v>999</v>
      </c>
      <c r="G18" s="254">
        <v>4</v>
      </c>
      <c r="H18" s="228" t="s">
        <v>562</v>
      </c>
      <c r="I18" s="255">
        <v>0.1</v>
      </c>
      <c r="J18" s="228" t="s">
        <v>844</v>
      </c>
      <c r="K18" s="228" t="s">
        <v>313</v>
      </c>
      <c r="L18" s="228">
        <v>999</v>
      </c>
      <c r="M18" s="233" t="s">
        <v>677</v>
      </c>
    </row>
    <row r="19" spans="1:13" x14ac:dyDescent="0.3">
      <c r="A19" s="230" t="s">
        <v>510</v>
      </c>
      <c r="B19" s="230" t="s">
        <v>638</v>
      </c>
      <c r="C19" s="227" t="s">
        <v>656</v>
      </c>
      <c r="D19" s="230" t="s">
        <v>641</v>
      </c>
      <c r="E19" s="230" t="s">
        <v>746</v>
      </c>
      <c r="F19" s="254">
        <v>999</v>
      </c>
      <c r="G19" s="254">
        <v>4</v>
      </c>
      <c r="H19" s="228" t="s">
        <v>562</v>
      </c>
      <c r="I19" s="255">
        <v>0.1</v>
      </c>
      <c r="J19" s="228" t="s">
        <v>844</v>
      </c>
      <c r="K19" s="228" t="s">
        <v>313</v>
      </c>
      <c r="L19" s="228">
        <v>999</v>
      </c>
      <c r="M19" s="233" t="s">
        <v>665</v>
      </c>
    </row>
    <row r="20" spans="1:13" x14ac:dyDescent="0.3">
      <c r="A20" s="230" t="s">
        <v>510</v>
      </c>
      <c r="B20" s="230" t="s">
        <v>638</v>
      </c>
      <c r="C20" s="227" t="s">
        <v>672</v>
      </c>
      <c r="D20" s="230" t="s">
        <v>637</v>
      </c>
      <c r="E20" s="230" t="s">
        <v>747</v>
      </c>
      <c r="F20" s="254">
        <v>999</v>
      </c>
      <c r="G20" s="254">
        <v>4</v>
      </c>
      <c r="H20" s="228" t="s">
        <v>562</v>
      </c>
      <c r="I20" s="255">
        <v>0.1</v>
      </c>
      <c r="J20" s="228" t="s">
        <v>844</v>
      </c>
      <c r="K20" s="228" t="s">
        <v>313</v>
      </c>
      <c r="L20" s="228">
        <v>999</v>
      </c>
      <c r="M20" s="233" t="s">
        <v>738</v>
      </c>
    </row>
    <row r="21" spans="1:13" x14ac:dyDescent="0.3">
      <c r="A21" s="230" t="s">
        <v>510</v>
      </c>
      <c r="B21" s="230" t="s">
        <v>638</v>
      </c>
      <c r="C21" s="227" t="s">
        <v>673</v>
      </c>
      <c r="D21" s="230" t="s">
        <v>675</v>
      </c>
      <c r="E21" s="230" t="s">
        <v>748</v>
      </c>
      <c r="F21" s="254">
        <v>999</v>
      </c>
      <c r="G21" s="254">
        <v>4</v>
      </c>
      <c r="H21" s="228" t="s">
        <v>562</v>
      </c>
      <c r="I21" s="255">
        <v>0.1</v>
      </c>
      <c r="J21" s="228" t="s">
        <v>844</v>
      </c>
      <c r="K21" s="228" t="s">
        <v>313</v>
      </c>
      <c r="L21" s="228">
        <v>999</v>
      </c>
      <c r="M21" s="233" t="s">
        <v>739</v>
      </c>
    </row>
    <row r="22" spans="1:13" x14ac:dyDescent="0.3">
      <c r="A22" s="230" t="s">
        <v>510</v>
      </c>
      <c r="B22" s="230" t="s">
        <v>638</v>
      </c>
      <c r="C22" s="227" t="s">
        <v>674</v>
      </c>
      <c r="D22" s="230" t="s">
        <v>676</v>
      </c>
      <c r="E22" s="230" t="s">
        <v>749</v>
      </c>
      <c r="F22" s="254">
        <v>999</v>
      </c>
      <c r="G22" s="254">
        <v>4</v>
      </c>
      <c r="H22" s="228" t="s">
        <v>562</v>
      </c>
      <c r="I22" s="255">
        <v>0.1</v>
      </c>
      <c r="J22" s="228" t="s">
        <v>844</v>
      </c>
      <c r="K22" s="228" t="s">
        <v>313</v>
      </c>
      <c r="L22" s="228">
        <v>999</v>
      </c>
      <c r="M22" s="233" t="s">
        <v>740</v>
      </c>
    </row>
    <row r="23" spans="1:13" x14ac:dyDescent="0.3">
      <c r="A23" s="230" t="s">
        <v>510</v>
      </c>
      <c r="B23" s="230" t="s">
        <v>638</v>
      </c>
      <c r="C23" s="227" t="s">
        <v>750</v>
      </c>
      <c r="D23" s="230" t="s">
        <v>719</v>
      </c>
      <c r="E23" s="230" t="s">
        <v>704</v>
      </c>
      <c r="F23" s="254">
        <v>4</v>
      </c>
      <c r="G23" s="254">
        <v>999</v>
      </c>
      <c r="H23" s="228" t="s">
        <v>562</v>
      </c>
      <c r="I23" s="255">
        <v>0.1</v>
      </c>
      <c r="J23" s="228" t="s">
        <v>844</v>
      </c>
      <c r="K23" s="228" t="s">
        <v>313</v>
      </c>
      <c r="L23" s="228">
        <v>999</v>
      </c>
      <c r="M23" s="233" t="s">
        <v>751</v>
      </c>
    </row>
    <row r="24" spans="1:13" x14ac:dyDescent="0.3">
      <c r="A24" s="230" t="s">
        <v>510</v>
      </c>
      <c r="B24" s="230" t="s">
        <v>642</v>
      </c>
      <c r="C24" s="227" t="s">
        <v>667</v>
      </c>
      <c r="D24" s="230" t="s">
        <v>633</v>
      </c>
      <c r="E24" s="230" t="s">
        <v>643</v>
      </c>
      <c r="F24" s="254">
        <v>1</v>
      </c>
      <c r="G24" s="254">
        <v>999</v>
      </c>
      <c r="H24" s="228" t="s">
        <v>562</v>
      </c>
      <c r="I24" s="255">
        <v>0.1</v>
      </c>
      <c r="J24" s="228" t="s">
        <v>844</v>
      </c>
      <c r="K24" s="228" t="s">
        <v>313</v>
      </c>
      <c r="L24" s="228">
        <v>999</v>
      </c>
      <c r="M24" s="233" t="s">
        <v>668</v>
      </c>
    </row>
    <row r="25" spans="1:13" ht="14.4" customHeight="1" x14ac:dyDescent="0.3">
      <c r="B25" s="215"/>
      <c r="C25" s="234"/>
      <c r="D25" s="215"/>
      <c r="E25" s="215"/>
      <c r="F25" s="256"/>
      <c r="G25" s="256"/>
      <c r="H25" s="235"/>
      <c r="I25" s="257"/>
      <c r="J25" s="235"/>
      <c r="K25" s="235"/>
      <c r="L25" s="235"/>
      <c r="M25" s="236"/>
    </row>
    <row r="26" spans="1:13" s="237" customFormat="1" ht="78.75" customHeight="1" x14ac:dyDescent="0.3">
      <c r="B26" s="238"/>
      <c r="C26" s="239"/>
      <c r="D26" s="238"/>
      <c r="E26" s="238"/>
      <c r="F26" s="659" t="s">
        <v>565</v>
      </c>
      <c r="G26" s="659"/>
      <c r="H26" s="240" t="s">
        <v>566</v>
      </c>
      <c r="I26" s="258" t="s">
        <v>567</v>
      </c>
      <c r="J26" s="259" t="s">
        <v>568</v>
      </c>
      <c r="K26" s="259"/>
      <c r="L26" s="240" t="s">
        <v>569</v>
      </c>
      <c r="M26" s="241"/>
    </row>
    <row r="28" spans="1:13" x14ac:dyDescent="0.3">
      <c r="A28" s="242" t="s">
        <v>543</v>
      </c>
      <c r="B28" s="243"/>
      <c r="C28" s="244"/>
      <c r="D28" s="244"/>
      <c r="E28" s="244"/>
      <c r="F28" s="244"/>
      <c r="G28" s="244"/>
      <c r="H28" s="244"/>
      <c r="I28" s="244"/>
      <c r="J28" s="244"/>
      <c r="K28" s="244"/>
      <c r="L28" s="244"/>
      <c r="M28" s="244"/>
    </row>
    <row r="29" spans="1:13" x14ac:dyDescent="0.3">
      <c r="A29" s="234" t="s">
        <v>570</v>
      </c>
      <c r="C29" s="215"/>
      <c r="D29" s="215"/>
      <c r="E29" s="215"/>
      <c r="F29" s="215"/>
      <c r="G29" s="215"/>
      <c r="H29" s="215"/>
      <c r="I29" s="215"/>
      <c r="J29" s="215"/>
      <c r="K29" s="215"/>
      <c r="L29" s="215"/>
      <c r="M29" s="215"/>
    </row>
    <row r="30" spans="1:13" x14ac:dyDescent="0.3">
      <c r="A30" s="248" t="s">
        <v>571</v>
      </c>
      <c r="C30" s="215"/>
      <c r="D30" s="215"/>
      <c r="E30" s="215"/>
      <c r="F30" s="215"/>
      <c r="G30" s="215"/>
      <c r="H30" s="215"/>
      <c r="I30" s="215"/>
      <c r="J30" s="215"/>
      <c r="K30" s="215"/>
      <c r="L30" s="215"/>
      <c r="M30" s="215"/>
    </row>
    <row r="31" spans="1:13" x14ac:dyDescent="0.3">
      <c r="A31" s="248" t="s">
        <v>572</v>
      </c>
      <c r="C31" s="215"/>
      <c r="D31" s="215"/>
      <c r="E31" s="215"/>
      <c r="F31" s="215"/>
      <c r="G31" s="215"/>
      <c r="H31" s="215"/>
      <c r="I31" s="215"/>
      <c r="J31" s="215"/>
      <c r="K31" s="215"/>
      <c r="L31" s="215"/>
      <c r="M31" s="215"/>
    </row>
    <row r="32" spans="1:13" x14ac:dyDescent="0.3">
      <c r="A32" s="248" t="s">
        <v>573</v>
      </c>
      <c r="C32" s="215"/>
      <c r="D32" s="215"/>
      <c r="E32" s="215"/>
      <c r="F32" s="215"/>
      <c r="G32" s="215"/>
      <c r="H32" s="215"/>
      <c r="I32" s="215"/>
      <c r="J32" s="215"/>
      <c r="K32" s="215"/>
      <c r="L32" s="215"/>
      <c r="M32" s="215"/>
    </row>
    <row r="33" spans="1:13" x14ac:dyDescent="0.3">
      <c r="A33" s="248"/>
      <c r="C33" s="215"/>
      <c r="D33" s="215"/>
      <c r="E33" s="215"/>
      <c r="F33" s="215"/>
      <c r="G33" s="215"/>
      <c r="H33" s="215"/>
      <c r="I33" s="215"/>
      <c r="J33" s="215"/>
      <c r="K33" s="215"/>
      <c r="L33" s="215"/>
      <c r="M33" s="215"/>
    </row>
    <row r="34" spans="1:13" x14ac:dyDescent="0.3">
      <c r="A34" s="248"/>
      <c r="C34" s="215"/>
      <c r="D34" s="215"/>
      <c r="E34" s="215"/>
      <c r="F34" s="215"/>
      <c r="G34" s="215"/>
      <c r="H34" s="215"/>
      <c r="I34" s="215"/>
      <c r="J34" s="215"/>
      <c r="K34" s="215"/>
      <c r="L34" s="215"/>
      <c r="M34" s="215"/>
    </row>
    <row r="35" spans="1:13" x14ac:dyDescent="0.3">
      <c r="A35" s="242" t="s">
        <v>545</v>
      </c>
      <c r="B35" s="243"/>
      <c r="C35" s="244"/>
      <c r="D35" s="244"/>
      <c r="E35" s="244"/>
      <c r="F35" s="244"/>
      <c r="G35" s="244"/>
      <c r="H35" s="244"/>
      <c r="I35" s="244"/>
      <c r="J35" s="244"/>
      <c r="K35" s="244"/>
      <c r="L35" s="244"/>
      <c r="M35" s="244"/>
    </row>
    <row r="36" spans="1:13" x14ac:dyDescent="0.3">
      <c r="A36" s="260" t="s">
        <v>509</v>
      </c>
      <c r="C36" s="234" t="s">
        <v>546</v>
      </c>
      <c r="E36" s="215"/>
      <c r="F36" s="215"/>
      <c r="G36" s="215"/>
      <c r="H36" s="215"/>
      <c r="I36" s="215"/>
      <c r="J36" s="215"/>
      <c r="K36" s="215"/>
      <c r="L36" s="215"/>
      <c r="M36" s="215"/>
    </row>
    <row r="37" spans="1:13" x14ac:dyDescent="0.3">
      <c r="A37" s="260" t="s">
        <v>552</v>
      </c>
      <c r="C37" s="234" t="s">
        <v>547</v>
      </c>
      <c r="E37" s="215"/>
      <c r="F37" s="215"/>
      <c r="G37" s="215"/>
      <c r="H37" s="215"/>
      <c r="I37" s="215"/>
      <c r="J37" s="215"/>
      <c r="K37" s="215"/>
      <c r="L37" s="215"/>
      <c r="M37" s="215"/>
    </row>
    <row r="38" spans="1:13" x14ac:dyDescent="0.3">
      <c r="A38" s="260" t="s">
        <v>574</v>
      </c>
      <c r="C38" s="234"/>
      <c r="E38" s="215"/>
      <c r="F38" s="215"/>
      <c r="G38" s="215"/>
      <c r="H38" s="215"/>
      <c r="I38" s="215"/>
      <c r="J38" s="215"/>
      <c r="K38" s="215"/>
      <c r="L38" s="215"/>
      <c r="M38" s="215"/>
    </row>
    <row r="39" spans="1:13" x14ac:dyDescent="0.3">
      <c r="A39" s="260" t="s">
        <v>575</v>
      </c>
      <c r="C39" s="234"/>
      <c r="E39" s="215"/>
      <c r="F39" s="215"/>
      <c r="G39" s="215"/>
      <c r="H39" s="215"/>
      <c r="I39" s="215"/>
      <c r="J39" s="215"/>
      <c r="K39" s="215"/>
      <c r="L39" s="215"/>
      <c r="M39" s="215"/>
    </row>
    <row r="40" spans="1:13" x14ac:dyDescent="0.3">
      <c r="A40" s="260" t="s">
        <v>555</v>
      </c>
      <c r="C40" s="234"/>
      <c r="E40" s="215"/>
      <c r="F40" s="215"/>
      <c r="G40" s="215"/>
      <c r="H40" s="215"/>
      <c r="I40" s="215"/>
      <c r="J40" s="215"/>
      <c r="K40" s="215"/>
      <c r="L40" s="215"/>
      <c r="M40" s="215"/>
    </row>
    <row r="41" spans="1:13" x14ac:dyDescent="0.3">
      <c r="A41" s="260" t="s">
        <v>556</v>
      </c>
      <c r="C41" s="234"/>
      <c r="E41" s="215"/>
      <c r="F41" s="215"/>
      <c r="G41" s="215"/>
      <c r="H41" s="215"/>
      <c r="I41" s="215"/>
      <c r="J41" s="215"/>
      <c r="K41" s="215"/>
      <c r="L41" s="215"/>
      <c r="M41" s="215"/>
    </row>
    <row r="42" spans="1:13" x14ac:dyDescent="0.3">
      <c r="A42" s="260" t="s">
        <v>557</v>
      </c>
      <c r="C42" s="234"/>
      <c r="E42" s="215"/>
      <c r="F42" s="215"/>
      <c r="G42" s="215"/>
      <c r="H42" s="215"/>
      <c r="I42" s="215"/>
      <c r="J42" s="215"/>
      <c r="K42" s="215"/>
      <c r="L42" s="215"/>
      <c r="M42" s="215"/>
    </row>
    <row r="43" spans="1:13" x14ac:dyDescent="0.3">
      <c r="A43" s="260" t="s">
        <v>576</v>
      </c>
      <c r="C43" s="234"/>
      <c r="E43" s="215"/>
      <c r="F43" s="215"/>
      <c r="G43" s="215"/>
      <c r="H43" s="215"/>
      <c r="I43" s="215"/>
      <c r="J43" s="215"/>
      <c r="K43" s="215"/>
      <c r="L43" s="215"/>
      <c r="M43" s="215"/>
    </row>
    <row r="44" spans="1:13" x14ac:dyDescent="0.3">
      <c r="A44" s="260" t="s">
        <v>559</v>
      </c>
      <c r="C44" s="234"/>
      <c r="E44" s="215"/>
      <c r="F44" s="215"/>
      <c r="G44" s="215"/>
      <c r="H44" s="215"/>
      <c r="I44" s="215"/>
      <c r="J44" s="215"/>
      <c r="K44" s="215"/>
      <c r="L44" s="215"/>
      <c r="M44" s="215"/>
    </row>
    <row r="45" spans="1:13" x14ac:dyDescent="0.3">
      <c r="A45" s="261" t="s">
        <v>526</v>
      </c>
      <c r="C45" s="234" t="s">
        <v>551</v>
      </c>
      <c r="E45" s="215"/>
      <c r="F45" s="215"/>
      <c r="G45" s="215"/>
      <c r="H45" s="215"/>
      <c r="I45" s="215"/>
      <c r="J45" s="215"/>
      <c r="K45" s="215"/>
      <c r="L45" s="215"/>
      <c r="M45" s="215"/>
    </row>
    <row r="46" spans="1:13" x14ac:dyDescent="0.3">
      <c r="A46" s="234"/>
      <c r="C46" s="215"/>
      <c r="D46" s="234"/>
      <c r="E46" s="215"/>
      <c r="F46" s="215"/>
      <c r="G46" s="215"/>
      <c r="H46" s="215"/>
      <c r="I46" s="215"/>
      <c r="J46" s="215"/>
      <c r="K46" s="215"/>
      <c r="L46" s="215"/>
      <c r="M46" s="215"/>
    </row>
    <row r="47" spans="1:13" x14ac:dyDescent="0.3">
      <c r="A47" s="234"/>
      <c r="C47" s="215"/>
      <c r="D47" s="234"/>
      <c r="E47" s="215"/>
      <c r="F47" s="215"/>
      <c r="G47" s="215"/>
      <c r="H47" s="215"/>
      <c r="I47" s="215"/>
      <c r="J47" s="215"/>
      <c r="K47" s="215"/>
      <c r="L47" s="215"/>
      <c r="M47" s="215"/>
    </row>
    <row r="48" spans="1:13" x14ac:dyDescent="0.3">
      <c r="A48" s="234"/>
      <c r="C48" s="215"/>
      <c r="D48" s="234"/>
      <c r="E48" s="215"/>
      <c r="F48" s="215"/>
      <c r="G48" s="215"/>
      <c r="H48" s="215"/>
      <c r="I48" s="215"/>
      <c r="J48" s="215"/>
      <c r="K48" s="215"/>
      <c r="L48" s="215"/>
      <c r="M48" s="215"/>
    </row>
    <row r="49" spans="1:13" x14ac:dyDescent="0.3">
      <c r="A49" s="234"/>
      <c r="C49" s="215"/>
      <c r="D49" s="215"/>
      <c r="E49" s="215"/>
      <c r="F49" s="215"/>
      <c r="G49" s="215"/>
      <c r="H49" s="215"/>
      <c r="I49" s="215"/>
      <c r="J49" s="215"/>
      <c r="K49" s="215"/>
      <c r="L49" s="215"/>
      <c r="M49" s="215"/>
    </row>
    <row r="50" spans="1:13" x14ac:dyDescent="0.3">
      <c r="A50" s="234"/>
      <c r="C50" s="215"/>
      <c r="D50" s="215"/>
      <c r="E50" s="215"/>
      <c r="F50" s="215"/>
      <c r="G50" s="215"/>
      <c r="H50" s="215"/>
      <c r="I50" s="215"/>
      <c r="J50" s="215"/>
      <c r="K50" s="215"/>
      <c r="L50" s="215"/>
      <c r="M50" s="215"/>
    </row>
    <row r="124" spans="4:4" x14ac:dyDescent="0.3">
      <c r="D124" s="213" t="e">
        <f>SUM(Summations!B3º)</f>
        <v>#NAME?</v>
      </c>
    </row>
  </sheetData>
  <sheetProtection selectLockedCells="1"/>
  <mergeCells count="1">
    <mergeCell ref="F26:G26"/>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8423A-08B3-41C4-ABA9-BD73C8557D2A}">
  <sheetPr codeName="Sheet40">
    <tabColor rgb="FFB381D9"/>
  </sheetPr>
  <dimension ref="A1:G5"/>
  <sheetViews>
    <sheetView workbookViewId="0">
      <selection activeCell="G2" sqref="G2"/>
    </sheetView>
  </sheetViews>
  <sheetFormatPr defaultColWidth="8.6640625" defaultRowHeight="14.4" x14ac:dyDescent="0.3"/>
  <cols>
    <col min="1" max="1" width="8.6640625" style="213"/>
    <col min="2" max="2" width="12" style="213" customWidth="1"/>
    <col min="3" max="3" width="8.6640625" style="213" customWidth="1"/>
    <col min="4" max="5" width="9.44140625" style="213" customWidth="1"/>
    <col min="6" max="6" width="10.109375" style="213" bestFit="1" customWidth="1"/>
    <col min="7" max="7" width="19.33203125" style="215" customWidth="1"/>
    <col min="8" max="16384" width="8.6640625" style="213"/>
  </cols>
  <sheetData>
    <row r="1" spans="1:7" ht="78.75" customHeight="1" x14ac:dyDescent="0.3">
      <c r="A1" s="212" t="s">
        <v>508</v>
      </c>
      <c r="B1" s="212" t="s">
        <v>509</v>
      </c>
      <c r="C1" s="212" t="s">
        <v>487</v>
      </c>
      <c r="D1" s="212" t="s">
        <v>488</v>
      </c>
      <c r="E1" s="212" t="s">
        <v>489</v>
      </c>
      <c r="F1" s="212" t="s">
        <v>490</v>
      </c>
      <c r="G1" s="212" t="s">
        <v>512</v>
      </c>
    </row>
    <row r="2" spans="1:7" x14ac:dyDescent="0.3">
      <c r="A2" s="214" t="s">
        <v>510</v>
      </c>
      <c r="B2" s="214" t="s">
        <v>493</v>
      </c>
      <c r="C2" s="214" t="s">
        <v>513</v>
      </c>
      <c r="D2" s="215" t="s">
        <v>514</v>
      </c>
      <c r="E2" s="214">
        <v>1</v>
      </c>
      <c r="F2" s="214">
        <v>4</v>
      </c>
      <c r="G2" s="215" t="s">
        <v>515</v>
      </c>
    </row>
    <row r="3" spans="1:7" x14ac:dyDescent="0.3">
      <c r="A3" s="214"/>
      <c r="B3" s="214"/>
      <c r="C3" s="214"/>
      <c r="D3" s="215"/>
      <c r="E3" s="214"/>
      <c r="F3" s="214"/>
    </row>
    <row r="4" spans="1:7" x14ac:dyDescent="0.3">
      <c r="A4" s="214"/>
      <c r="B4" s="214"/>
      <c r="C4" s="214"/>
      <c r="D4" s="214"/>
      <c r="E4" s="214"/>
      <c r="F4" s="214"/>
    </row>
    <row r="5" spans="1:7" x14ac:dyDescent="0.3">
      <c r="A5" s="214"/>
      <c r="B5" s="214"/>
      <c r="C5" s="214"/>
      <c r="D5" s="214"/>
      <c r="E5" s="214"/>
      <c r="F5" s="214"/>
    </row>
  </sheetData>
  <sheetProtection selectLockedCells="1"/>
  <pageMargins left="0.7" right="0.7" top="0.75" bottom="0.75" header="0.3" footer="0.3"/>
  <pageSetup paperSize="9"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BCEFB-BEC0-48A8-86B2-476BA0538769}">
  <sheetPr codeName="Sheet35">
    <tabColor rgb="FFB381D9"/>
  </sheetPr>
  <dimension ref="A1:F5"/>
  <sheetViews>
    <sheetView workbookViewId="0">
      <selection activeCell="B2" sqref="B2"/>
    </sheetView>
  </sheetViews>
  <sheetFormatPr defaultColWidth="8.6640625" defaultRowHeight="14.4" x14ac:dyDescent="0.3"/>
  <cols>
    <col min="1" max="1" width="8.6640625" style="213"/>
    <col min="2" max="2" width="10.44140625" style="213" bestFit="1" customWidth="1"/>
    <col min="3" max="3" width="8.6640625" style="213" customWidth="1"/>
    <col min="4" max="5" width="9.44140625" style="213" customWidth="1"/>
    <col min="6" max="6" width="10.109375" style="213" bestFit="1" customWidth="1"/>
    <col min="7" max="16384" width="8.6640625" style="213"/>
  </cols>
  <sheetData>
    <row r="1" spans="1:6" ht="42.9" customHeight="1" x14ac:dyDescent="0.3">
      <c r="A1" s="212" t="s">
        <v>508</v>
      </c>
      <c r="B1" s="212" t="s">
        <v>509</v>
      </c>
      <c r="C1" s="212" t="s">
        <v>487</v>
      </c>
      <c r="D1" s="212" t="s">
        <v>488</v>
      </c>
      <c r="E1" s="212" t="s">
        <v>489</v>
      </c>
      <c r="F1" s="212" t="s">
        <v>490</v>
      </c>
    </row>
    <row r="2" spans="1:6" x14ac:dyDescent="0.3">
      <c r="A2" s="214" t="s">
        <v>510</v>
      </c>
      <c r="B2" s="214" t="s">
        <v>493</v>
      </c>
      <c r="C2" s="214" t="s">
        <v>497</v>
      </c>
      <c r="D2" s="215" t="s">
        <v>511</v>
      </c>
      <c r="E2" s="214">
        <v>1</v>
      </c>
      <c r="F2" s="214">
        <v>1</v>
      </c>
    </row>
    <row r="3" spans="1:6" x14ac:dyDescent="0.3">
      <c r="A3" s="214"/>
      <c r="B3" s="214"/>
      <c r="C3" s="214"/>
      <c r="D3" s="214"/>
      <c r="E3" s="214"/>
      <c r="F3" s="214"/>
    </row>
    <row r="4" spans="1:6" x14ac:dyDescent="0.3">
      <c r="A4" s="214"/>
      <c r="B4" s="214"/>
      <c r="C4" s="214"/>
      <c r="D4" s="214"/>
      <c r="E4" s="214"/>
      <c r="F4" s="214"/>
    </row>
    <row r="5" spans="1:6" x14ac:dyDescent="0.3">
      <c r="A5" s="214"/>
      <c r="B5" s="214"/>
      <c r="C5" s="214"/>
      <c r="D5" s="214"/>
      <c r="E5" s="214"/>
      <c r="F5" s="214"/>
    </row>
  </sheetData>
  <sheetProtection selectLockedCells="1"/>
  <pageMargins left="0.7" right="0.7" top="0.75" bottom="0.75" header="0.3" footer="0.3"/>
  <pageSetup paperSize="9"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C67BF-514A-45DD-B2CE-C646FCC9DDB4}">
  <sheetPr codeName="Sheet32">
    <tabColor rgb="FFB381D9"/>
  </sheetPr>
  <dimension ref="A1:J8"/>
  <sheetViews>
    <sheetView workbookViewId="0">
      <selection activeCell="I7" sqref="I7"/>
    </sheetView>
  </sheetViews>
  <sheetFormatPr defaultColWidth="8.6640625" defaultRowHeight="14.4" x14ac:dyDescent="0.3"/>
  <cols>
    <col min="1" max="1" width="8.6640625" style="213"/>
    <col min="2" max="2" width="10.44140625" style="213" bestFit="1" customWidth="1"/>
    <col min="3" max="3" width="8.6640625" style="213" customWidth="1"/>
    <col min="4" max="5" width="9.44140625" style="213" customWidth="1"/>
    <col min="6" max="6" width="10.109375" style="213" bestFit="1" customWidth="1"/>
    <col min="7" max="7" width="10.109375" style="213" customWidth="1"/>
    <col min="8" max="8" width="14.44140625" style="213" bestFit="1" customWidth="1"/>
    <col min="9" max="16384" width="8.6640625" style="213"/>
  </cols>
  <sheetData>
    <row r="1" spans="1:10" ht="42.9" customHeight="1" x14ac:dyDescent="0.3">
      <c r="A1" s="212" t="s">
        <v>508</v>
      </c>
      <c r="B1" s="212" t="s">
        <v>509</v>
      </c>
      <c r="C1" s="212" t="s">
        <v>487</v>
      </c>
      <c r="D1" s="212" t="s">
        <v>488</v>
      </c>
      <c r="E1" s="212" t="s">
        <v>489</v>
      </c>
      <c r="F1" s="212" t="s">
        <v>490</v>
      </c>
      <c r="G1" s="212" t="s">
        <v>516</v>
      </c>
      <c r="H1" s="212" t="s">
        <v>517</v>
      </c>
    </row>
    <row r="2" spans="1:10" x14ac:dyDescent="0.3">
      <c r="A2" s="214" t="s">
        <v>510</v>
      </c>
      <c r="B2" s="214" t="s">
        <v>493</v>
      </c>
      <c r="C2" s="214" t="s">
        <v>497</v>
      </c>
      <c r="D2" s="215" t="s">
        <v>494</v>
      </c>
      <c r="E2" s="214">
        <v>1</v>
      </c>
      <c r="F2" s="214">
        <v>999</v>
      </c>
      <c r="G2" s="214" t="s">
        <v>518</v>
      </c>
      <c r="H2" s="214" t="s">
        <v>519</v>
      </c>
    </row>
    <row r="3" spans="1:10" x14ac:dyDescent="0.3">
      <c r="A3" s="214"/>
      <c r="B3" s="214"/>
      <c r="C3" s="214"/>
      <c r="D3" s="214"/>
      <c r="E3" s="214"/>
      <c r="F3" s="214"/>
      <c r="G3" s="214"/>
      <c r="H3" s="214"/>
    </row>
    <row r="4" spans="1:10" x14ac:dyDescent="0.3">
      <c r="A4" s="214"/>
      <c r="B4" s="214"/>
      <c r="C4" s="214"/>
      <c r="D4" s="214"/>
      <c r="E4" s="214"/>
      <c r="F4" s="214"/>
      <c r="G4" s="214"/>
      <c r="H4" s="214"/>
    </row>
    <row r="5" spans="1:10" x14ac:dyDescent="0.3">
      <c r="A5" s="214"/>
      <c r="B5" s="214"/>
      <c r="C5" s="214"/>
      <c r="D5" s="214"/>
      <c r="E5" s="214"/>
      <c r="F5" s="214"/>
      <c r="G5" s="214"/>
      <c r="H5" s="214"/>
    </row>
    <row r="6" spans="1:10" x14ac:dyDescent="0.3">
      <c r="A6" s="214"/>
      <c r="B6" s="214"/>
      <c r="C6" s="214"/>
      <c r="D6" s="214"/>
      <c r="E6" s="214"/>
      <c r="F6" s="214"/>
      <c r="G6" s="214"/>
      <c r="H6" s="214"/>
    </row>
    <row r="8" spans="1:10" x14ac:dyDescent="0.3">
      <c r="A8" s="216" t="s">
        <v>520</v>
      </c>
      <c r="B8" s="216"/>
      <c r="C8" s="216"/>
      <c r="D8" s="216"/>
      <c r="E8" s="216"/>
      <c r="F8" s="216"/>
      <c r="G8" s="216"/>
      <c r="H8" s="216"/>
      <c r="I8" s="216"/>
      <c r="J8" s="216"/>
    </row>
  </sheetData>
  <sheetProtection selectLockedCells="1"/>
  <pageMargins left="0.7" right="0.7" top="0.75" bottom="0.75" header="0.3" footer="0.3"/>
  <pageSetup paperSize="9"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EDD8D-986E-4AE4-8BE5-A31CC330D486}">
  <sheetPr codeName="Sheet30">
    <tabColor rgb="FFB381D9"/>
  </sheetPr>
  <dimension ref="A1:H5"/>
  <sheetViews>
    <sheetView workbookViewId="0">
      <selection activeCell="H28" sqref="H28"/>
    </sheetView>
  </sheetViews>
  <sheetFormatPr defaultColWidth="8.6640625" defaultRowHeight="13.2" x14ac:dyDescent="0.25"/>
  <cols>
    <col min="1" max="1" width="8.6640625" style="94"/>
    <col min="2" max="2" width="15.33203125" style="94" bestFit="1" customWidth="1"/>
    <col min="3" max="3" width="8.6640625" style="94"/>
    <col min="4" max="4" width="12.33203125" style="94" customWidth="1"/>
    <col min="5" max="5" width="9.88671875" style="94" customWidth="1"/>
    <col min="6" max="6" width="8.6640625" style="94"/>
    <col min="7" max="7" width="17.88671875" style="94" customWidth="1"/>
    <col min="8" max="8" width="77" style="94" customWidth="1"/>
    <col min="9" max="16384" width="8.6640625" style="94"/>
  </cols>
  <sheetData>
    <row r="1" spans="1:8" ht="24.75" customHeight="1" x14ac:dyDescent="0.25">
      <c r="A1" s="217" t="s">
        <v>508</v>
      </c>
      <c r="B1" s="217" t="s">
        <v>509</v>
      </c>
      <c r="C1" s="217" t="s">
        <v>521</v>
      </c>
      <c r="D1" s="217" t="s">
        <v>522</v>
      </c>
      <c r="E1" s="217" t="s">
        <v>523</v>
      </c>
      <c r="F1" s="217" t="s">
        <v>524</v>
      </c>
      <c r="G1" s="217" t="s">
        <v>525</v>
      </c>
      <c r="H1" s="212" t="s">
        <v>526</v>
      </c>
    </row>
    <row r="2" spans="1:8" ht="14.4" x14ac:dyDescent="0.3">
      <c r="A2" s="218" t="s">
        <v>527</v>
      </c>
      <c r="B2" s="218" t="s">
        <v>528</v>
      </c>
      <c r="C2" s="218" t="s">
        <v>529</v>
      </c>
      <c r="D2" s="218" t="s">
        <v>530</v>
      </c>
      <c r="E2" s="218">
        <v>1</v>
      </c>
      <c r="F2" s="218">
        <v>999</v>
      </c>
      <c r="G2" s="218" t="s">
        <v>531</v>
      </c>
      <c r="H2" s="219" t="s">
        <v>532</v>
      </c>
    </row>
    <row r="3" spans="1:8" ht="14.4" x14ac:dyDescent="0.3">
      <c r="A3" s="218" t="s">
        <v>527</v>
      </c>
      <c r="B3" s="218" t="s">
        <v>528</v>
      </c>
      <c r="C3" s="218" t="s">
        <v>529</v>
      </c>
      <c r="D3" s="218" t="s">
        <v>530</v>
      </c>
      <c r="E3" s="218">
        <v>1</v>
      </c>
      <c r="F3" s="218">
        <v>999</v>
      </c>
      <c r="G3" s="218" t="s">
        <v>533</v>
      </c>
      <c r="H3" s="219" t="s">
        <v>532</v>
      </c>
    </row>
    <row r="4" spans="1:8" ht="14.4" x14ac:dyDescent="0.3">
      <c r="A4" s="218" t="s">
        <v>527</v>
      </c>
      <c r="B4" s="218" t="s">
        <v>528</v>
      </c>
      <c r="C4" s="218" t="s">
        <v>529</v>
      </c>
      <c r="D4" s="218" t="s">
        <v>530</v>
      </c>
      <c r="E4" s="218">
        <v>1</v>
      </c>
      <c r="F4" s="218">
        <v>999</v>
      </c>
      <c r="G4" s="218" t="s">
        <v>534</v>
      </c>
      <c r="H4" s="219" t="s">
        <v>532</v>
      </c>
    </row>
    <row r="5" spans="1:8" ht="14.4" x14ac:dyDescent="0.3">
      <c r="A5" s="218" t="s">
        <v>527</v>
      </c>
      <c r="B5" s="218" t="s">
        <v>528</v>
      </c>
      <c r="C5" s="218" t="s">
        <v>529</v>
      </c>
      <c r="D5" s="218" t="s">
        <v>530</v>
      </c>
      <c r="E5" s="218">
        <v>1</v>
      </c>
      <c r="F5" s="218">
        <v>999</v>
      </c>
      <c r="G5" s="218" t="s">
        <v>535</v>
      </c>
      <c r="H5" s="219" t="s">
        <v>532</v>
      </c>
    </row>
  </sheetData>
  <pageMargins left="0.7" right="0.7" top="0.75" bottom="0.75" header="0.3" footer="0.3"/>
  <pageSetup paperSize="9"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2E593-CBC3-4EC7-A87C-F9292EAD4404}">
  <sheetPr codeName="Sheet39">
    <tabColor rgb="FFB381D9"/>
  </sheetPr>
  <dimension ref="A1:F22"/>
  <sheetViews>
    <sheetView workbookViewId="0">
      <selection activeCell="I7" sqref="I7"/>
    </sheetView>
  </sheetViews>
  <sheetFormatPr defaultColWidth="8.6640625" defaultRowHeight="14.4" x14ac:dyDescent="0.3"/>
  <cols>
    <col min="1" max="1" width="8.6640625" style="213" customWidth="1"/>
    <col min="2" max="2" width="12.88671875" style="234" customWidth="1"/>
    <col min="3" max="3" width="37.88671875" style="213" customWidth="1"/>
    <col min="4" max="5" width="11.109375" style="213" customWidth="1"/>
    <col min="6" max="6" width="62.44140625" style="213" customWidth="1"/>
    <col min="7" max="16384" width="8.6640625" style="213"/>
  </cols>
  <sheetData>
    <row r="1" spans="1:6" s="214" customFormat="1" ht="75.900000000000006" customHeight="1" thickBot="1" x14ac:dyDescent="0.35">
      <c r="A1" s="212" t="s">
        <v>508</v>
      </c>
      <c r="B1" s="212" t="s">
        <v>486</v>
      </c>
      <c r="C1" s="212" t="s">
        <v>536</v>
      </c>
      <c r="D1" s="212" t="s">
        <v>537</v>
      </c>
      <c r="E1" s="212" t="s">
        <v>538</v>
      </c>
      <c r="F1" s="212" t="s">
        <v>526</v>
      </c>
    </row>
    <row r="2" spans="1:6" ht="14.4" customHeight="1" x14ac:dyDescent="0.3">
      <c r="A2" s="220" t="s">
        <v>510</v>
      </c>
      <c r="B2" s="221" t="s">
        <v>493</v>
      </c>
      <c r="C2" s="222" t="s">
        <v>539</v>
      </c>
      <c r="D2" s="223">
        <v>2</v>
      </c>
      <c r="E2" s="223">
        <v>999</v>
      </c>
      <c r="F2" s="224" t="s">
        <v>540</v>
      </c>
    </row>
    <row r="3" spans="1:6" ht="14.4" customHeight="1" x14ac:dyDescent="0.3">
      <c r="A3" s="225" t="s">
        <v>510</v>
      </c>
      <c r="B3" s="226" t="s">
        <v>493</v>
      </c>
      <c r="C3" s="227" t="s">
        <v>541</v>
      </c>
      <c r="D3" s="228">
        <v>1</v>
      </c>
      <c r="E3" s="228">
        <v>999</v>
      </c>
      <c r="F3" s="229"/>
    </row>
    <row r="4" spans="1:6" x14ac:dyDescent="0.3">
      <c r="A4" s="230" t="s">
        <v>510</v>
      </c>
      <c r="B4" s="231" t="s">
        <v>505</v>
      </c>
      <c r="C4" s="232" t="s">
        <v>542</v>
      </c>
      <c r="D4" s="228">
        <v>1</v>
      </c>
      <c r="E4" s="228">
        <v>999</v>
      </c>
      <c r="F4" s="233"/>
    </row>
    <row r="5" spans="1:6" ht="14.4" customHeight="1" x14ac:dyDescent="0.3">
      <c r="B5" s="215"/>
      <c r="C5" s="234"/>
      <c r="D5" s="235"/>
      <c r="E5" s="235"/>
      <c r="F5" s="236"/>
    </row>
    <row r="6" spans="1:6" s="237" customFormat="1" ht="78.75" customHeight="1" x14ac:dyDescent="0.3">
      <c r="B6" s="238"/>
      <c r="C6" s="239"/>
      <c r="D6" s="240"/>
      <c r="E6" s="240"/>
      <c r="F6" s="241"/>
    </row>
    <row r="8" spans="1:6" x14ac:dyDescent="0.3">
      <c r="A8" s="242" t="s">
        <v>543</v>
      </c>
      <c r="B8" s="243"/>
      <c r="C8" s="244"/>
      <c r="D8" s="244"/>
      <c r="E8" s="244"/>
      <c r="F8" s="244"/>
    </row>
    <row r="9" spans="1:6" s="247" customFormat="1" x14ac:dyDescent="0.3">
      <c r="A9" s="245" t="s">
        <v>544</v>
      </c>
      <c r="B9" s="245"/>
      <c r="C9" s="246"/>
      <c r="D9" s="246"/>
      <c r="E9" s="246"/>
      <c r="F9" s="246"/>
    </row>
    <row r="10" spans="1:6" x14ac:dyDescent="0.3">
      <c r="A10" s="248"/>
      <c r="C10" s="215"/>
      <c r="D10" s="215"/>
      <c r="E10" s="215"/>
      <c r="F10" s="215"/>
    </row>
    <row r="11" spans="1:6" x14ac:dyDescent="0.3">
      <c r="A11" s="248"/>
      <c r="C11" s="215"/>
      <c r="D11" s="215"/>
      <c r="E11" s="215"/>
      <c r="F11" s="215"/>
    </row>
    <row r="12" spans="1:6" s="247" customFormat="1" x14ac:dyDescent="0.3">
      <c r="A12" s="249" t="s">
        <v>545</v>
      </c>
      <c r="B12" s="250"/>
      <c r="C12" s="251"/>
      <c r="D12" s="251"/>
      <c r="E12" s="251"/>
      <c r="F12" s="251"/>
    </row>
    <row r="13" spans="1:6" s="247" customFormat="1" x14ac:dyDescent="0.3">
      <c r="A13" s="252" t="s">
        <v>509</v>
      </c>
      <c r="B13" s="245"/>
      <c r="C13" s="245" t="s">
        <v>546</v>
      </c>
      <c r="D13" s="246"/>
      <c r="E13" s="246"/>
      <c r="F13" s="246"/>
    </row>
    <row r="14" spans="1:6" s="247" customFormat="1" x14ac:dyDescent="0.3">
      <c r="A14" s="252" t="s">
        <v>536</v>
      </c>
      <c r="B14" s="245"/>
      <c r="C14" s="245" t="s">
        <v>547</v>
      </c>
      <c r="D14" s="246"/>
      <c r="E14" s="246"/>
      <c r="F14" s="246"/>
    </row>
    <row r="15" spans="1:6" s="247" customFormat="1" x14ac:dyDescent="0.3">
      <c r="A15" s="252" t="s">
        <v>537</v>
      </c>
      <c r="B15" s="245"/>
      <c r="C15" s="245" t="s">
        <v>548</v>
      </c>
      <c r="D15" s="246"/>
      <c r="E15" s="246"/>
      <c r="F15" s="246"/>
    </row>
    <row r="16" spans="1:6" s="247" customFormat="1" x14ac:dyDescent="0.3">
      <c r="A16" s="252" t="s">
        <v>549</v>
      </c>
      <c r="B16" s="245"/>
      <c r="C16" s="245" t="s">
        <v>550</v>
      </c>
      <c r="D16" s="246"/>
      <c r="E16" s="246"/>
      <c r="F16" s="246"/>
    </row>
    <row r="17" spans="1:6" s="247" customFormat="1" x14ac:dyDescent="0.3">
      <c r="A17" s="253" t="s">
        <v>526</v>
      </c>
      <c r="B17" s="245"/>
      <c r="C17" s="245" t="s">
        <v>551</v>
      </c>
      <c r="D17" s="246"/>
      <c r="E17" s="246"/>
      <c r="F17" s="246"/>
    </row>
    <row r="18" spans="1:6" x14ac:dyDescent="0.3">
      <c r="A18" s="234"/>
      <c r="C18" s="215"/>
      <c r="D18" s="215"/>
      <c r="E18" s="215"/>
      <c r="F18" s="215"/>
    </row>
    <row r="19" spans="1:6" x14ac:dyDescent="0.3">
      <c r="A19" s="234"/>
      <c r="C19" s="215"/>
      <c r="D19" s="215"/>
      <c r="E19" s="215"/>
      <c r="F19" s="215"/>
    </row>
    <row r="20" spans="1:6" x14ac:dyDescent="0.3">
      <c r="A20" s="234"/>
      <c r="C20" s="215"/>
      <c r="D20" s="215"/>
      <c r="E20" s="215"/>
      <c r="F20" s="215"/>
    </row>
    <row r="21" spans="1:6" x14ac:dyDescent="0.3">
      <c r="A21" s="234"/>
      <c r="C21" s="215"/>
      <c r="D21" s="215"/>
      <c r="E21" s="215"/>
      <c r="F21" s="215"/>
    </row>
    <row r="22" spans="1:6" x14ac:dyDescent="0.3">
      <c r="A22" s="234"/>
      <c r="C22" s="215"/>
      <c r="D22" s="215"/>
      <c r="E22" s="215"/>
      <c r="F22" s="215"/>
    </row>
  </sheetData>
  <sheetProtection selectLockedCells="1"/>
  <pageMargins left="0.7" right="0.7" top="0.75" bottom="0.75" header="0.3" footer="0.3"/>
  <pageSetup paperSize="9"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38F44-E108-48D8-BE6F-45F2F6092A47}">
  <sheetPr codeName="Sheet24">
    <tabColor rgb="FFB381D9"/>
  </sheetPr>
  <dimension ref="A1:J8"/>
  <sheetViews>
    <sheetView workbookViewId="0">
      <selection activeCell="I7" sqref="I7"/>
    </sheetView>
  </sheetViews>
  <sheetFormatPr defaultColWidth="8.6640625" defaultRowHeight="13.2" x14ac:dyDescent="0.25"/>
  <cols>
    <col min="1" max="1" width="8.6640625" style="94"/>
    <col min="2" max="2" width="11.44140625" style="266" bestFit="1" customWidth="1"/>
    <col min="3" max="3" width="7.44140625" style="266" customWidth="1"/>
    <col min="4" max="4" width="9.109375" style="266" customWidth="1"/>
    <col min="5" max="5" width="6.88671875" style="266" customWidth="1"/>
    <col min="6" max="6" width="8.88671875" style="266" customWidth="1"/>
    <col min="7" max="7" width="12" style="266" customWidth="1"/>
    <col min="8" max="8" width="10.88671875" style="94" bestFit="1" customWidth="1"/>
    <col min="9" max="9" width="11.6640625" style="94" customWidth="1"/>
    <col min="10" max="16384" width="8.6640625" style="94"/>
  </cols>
  <sheetData>
    <row r="1" spans="1:10" ht="57.6" x14ac:dyDescent="0.25">
      <c r="A1" s="209" t="s">
        <v>508</v>
      </c>
      <c r="B1" s="209" t="s">
        <v>509</v>
      </c>
      <c r="C1" s="209" t="s">
        <v>487</v>
      </c>
      <c r="D1" s="209" t="s">
        <v>488</v>
      </c>
      <c r="E1" s="209" t="s">
        <v>489</v>
      </c>
      <c r="F1" s="209" t="s">
        <v>490</v>
      </c>
      <c r="G1" s="209" t="s">
        <v>582</v>
      </c>
      <c r="H1" s="209" t="s">
        <v>583</v>
      </c>
      <c r="I1" s="209" t="s">
        <v>584</v>
      </c>
      <c r="J1" s="209" t="s">
        <v>561</v>
      </c>
    </row>
    <row r="2" spans="1:10" x14ac:dyDescent="0.25">
      <c r="A2" s="94" t="s">
        <v>510</v>
      </c>
      <c r="B2" s="94" t="s">
        <v>580</v>
      </c>
      <c r="C2" s="266" t="s">
        <v>497</v>
      </c>
      <c r="D2" s="266" t="s">
        <v>581</v>
      </c>
      <c r="E2" s="266">
        <v>1</v>
      </c>
      <c r="F2" s="266">
        <v>1</v>
      </c>
      <c r="G2" s="266">
        <v>0</v>
      </c>
      <c r="H2" s="266">
        <v>100</v>
      </c>
      <c r="I2" s="266" t="s">
        <v>313</v>
      </c>
      <c r="J2" s="266">
        <v>999</v>
      </c>
    </row>
    <row r="3" spans="1:10" x14ac:dyDescent="0.25">
      <c r="B3" s="94"/>
      <c r="H3" s="266"/>
    </row>
    <row r="4" spans="1:10" x14ac:dyDescent="0.25">
      <c r="B4" s="94"/>
      <c r="H4" s="266"/>
    </row>
    <row r="5" spans="1:10" x14ac:dyDescent="0.25">
      <c r="B5" s="94"/>
      <c r="H5" s="266"/>
    </row>
    <row r="6" spans="1:10" x14ac:dyDescent="0.25">
      <c r="B6" s="94"/>
      <c r="H6" s="266"/>
    </row>
    <row r="7" spans="1:10" x14ac:dyDescent="0.25">
      <c r="B7" s="94"/>
      <c r="H7" s="266"/>
    </row>
    <row r="8" spans="1:10" x14ac:dyDescent="0.25">
      <c r="B8" s="94"/>
      <c r="H8" s="266"/>
    </row>
  </sheetData>
  <sheetProtection sheet="1" selectLockedCells="1"/>
  <pageMargins left="0.7" right="0.7" top="0.75" bottom="0.75" header="0.3" footer="0.3"/>
  <pageSetup paperSize="9" orientation="portrait"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6F21E-650F-48E0-B066-33199231BCBA}">
  <sheetPr codeName="Sheet25">
    <tabColor rgb="FFB381D9"/>
  </sheetPr>
  <dimension ref="A1:F7"/>
  <sheetViews>
    <sheetView workbookViewId="0">
      <selection activeCell="I7" sqref="I7"/>
    </sheetView>
  </sheetViews>
  <sheetFormatPr defaultColWidth="8.6640625" defaultRowHeight="13.2" x14ac:dyDescent="0.25"/>
  <cols>
    <col min="1" max="16384" width="8.6640625" style="94"/>
  </cols>
  <sheetData>
    <row r="1" spans="1:6" ht="43.2" x14ac:dyDescent="0.25">
      <c r="A1" s="209" t="s">
        <v>508</v>
      </c>
      <c r="B1" s="209" t="s">
        <v>486</v>
      </c>
      <c r="C1" s="209" t="s">
        <v>487</v>
      </c>
      <c r="D1" s="209" t="s">
        <v>488</v>
      </c>
      <c r="E1" s="209" t="s">
        <v>489</v>
      </c>
      <c r="F1" s="209" t="s">
        <v>490</v>
      </c>
    </row>
    <row r="2" spans="1:6" x14ac:dyDescent="0.25">
      <c r="A2" s="94" t="s">
        <v>585</v>
      </c>
      <c r="B2" s="94" t="s">
        <v>493</v>
      </c>
      <c r="C2" s="266" t="s">
        <v>494</v>
      </c>
      <c r="D2" s="266" t="s">
        <v>495</v>
      </c>
      <c r="E2" s="266">
        <v>999</v>
      </c>
      <c r="F2" s="266">
        <v>4</v>
      </c>
    </row>
    <row r="3" spans="1:6" x14ac:dyDescent="0.25">
      <c r="A3" s="94" t="s">
        <v>585</v>
      </c>
      <c r="B3" s="94" t="s">
        <v>493</v>
      </c>
      <c r="C3" s="266" t="s">
        <v>498</v>
      </c>
      <c r="D3" s="266" t="s">
        <v>564</v>
      </c>
      <c r="E3" s="266">
        <v>999</v>
      </c>
      <c r="F3" s="266">
        <v>4</v>
      </c>
    </row>
    <row r="4" spans="1:6" x14ac:dyDescent="0.25">
      <c r="A4" s="94" t="s">
        <v>585</v>
      </c>
      <c r="B4" s="94" t="s">
        <v>493</v>
      </c>
      <c r="C4" s="266" t="s">
        <v>586</v>
      </c>
      <c r="D4" s="266" t="s">
        <v>499</v>
      </c>
      <c r="E4" s="266">
        <v>999</v>
      </c>
      <c r="F4" s="266">
        <v>4</v>
      </c>
    </row>
    <row r="5" spans="1:6" x14ac:dyDescent="0.25">
      <c r="A5" s="94" t="s">
        <v>585</v>
      </c>
      <c r="B5" s="94" t="s">
        <v>500</v>
      </c>
      <c r="C5" s="266" t="s">
        <v>501</v>
      </c>
      <c r="D5" s="266" t="s">
        <v>502</v>
      </c>
      <c r="E5" s="266">
        <v>999</v>
      </c>
      <c r="F5" s="266">
        <v>4</v>
      </c>
    </row>
    <row r="6" spans="1:6" x14ac:dyDescent="0.25">
      <c r="A6" s="94" t="s">
        <v>585</v>
      </c>
      <c r="B6" s="94" t="s">
        <v>500</v>
      </c>
      <c r="C6" s="266" t="s">
        <v>503</v>
      </c>
      <c r="D6" s="266" t="s">
        <v>504</v>
      </c>
      <c r="E6" s="266">
        <v>999</v>
      </c>
      <c r="F6" s="266">
        <v>4</v>
      </c>
    </row>
    <row r="7" spans="1:6" x14ac:dyDescent="0.25">
      <c r="A7" s="94" t="s">
        <v>585</v>
      </c>
      <c r="B7" s="94" t="s">
        <v>505</v>
      </c>
      <c r="C7" s="266" t="s">
        <v>506</v>
      </c>
      <c r="D7" s="266" t="s">
        <v>507</v>
      </c>
      <c r="E7" s="266">
        <v>999</v>
      </c>
      <c r="F7" s="266">
        <v>4</v>
      </c>
    </row>
  </sheetData>
  <sheetProtection selectLockedCells="1"/>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E66AF-953C-4797-8614-E84AAFC26C26}">
  <sheetPr codeName="Sheet26">
    <tabColor rgb="FFB381D9"/>
  </sheetPr>
  <dimension ref="A1:G4"/>
  <sheetViews>
    <sheetView workbookViewId="0">
      <selection activeCell="I7" sqref="I7"/>
    </sheetView>
  </sheetViews>
  <sheetFormatPr defaultColWidth="8.6640625" defaultRowHeight="14.4" x14ac:dyDescent="0.3"/>
  <cols>
    <col min="1" max="1" width="8.6640625" style="213"/>
    <col min="2" max="2" width="11.44140625" style="214" bestFit="1" customWidth="1"/>
    <col min="3" max="3" width="11.109375" style="214" bestFit="1" customWidth="1"/>
    <col min="4" max="4" width="15.6640625" style="214" bestFit="1" customWidth="1"/>
    <col min="5" max="5" width="8.88671875" style="214" bestFit="1" customWidth="1"/>
    <col min="6" max="6" width="11.88671875" style="214" bestFit="1" customWidth="1"/>
    <col min="7" max="7" width="28.88671875" style="214" bestFit="1" customWidth="1"/>
    <col min="8" max="16384" width="8.6640625" style="213"/>
  </cols>
  <sheetData>
    <row r="1" spans="1:7" x14ac:dyDescent="0.3">
      <c r="A1" s="217" t="s">
        <v>508</v>
      </c>
      <c r="B1" s="217" t="s">
        <v>509</v>
      </c>
      <c r="C1" s="217" t="s">
        <v>521</v>
      </c>
      <c r="D1" s="217" t="s">
        <v>522</v>
      </c>
      <c r="E1" s="217" t="s">
        <v>523</v>
      </c>
      <c r="F1" s="217" t="s">
        <v>524</v>
      </c>
      <c r="G1" s="217" t="s">
        <v>587</v>
      </c>
    </row>
    <row r="2" spans="1:7" x14ac:dyDescent="0.3">
      <c r="A2" s="214" t="s">
        <v>510</v>
      </c>
      <c r="B2" s="214" t="s">
        <v>493</v>
      </c>
      <c r="C2" s="214" t="s">
        <v>588</v>
      </c>
      <c r="D2" s="214" t="s">
        <v>589</v>
      </c>
      <c r="E2" s="214">
        <v>1</v>
      </c>
      <c r="F2" s="214">
        <v>4</v>
      </c>
      <c r="G2" s="214">
        <v>1</v>
      </c>
    </row>
    <row r="3" spans="1:7" x14ac:dyDescent="0.3">
      <c r="A3" s="214" t="s">
        <v>510</v>
      </c>
      <c r="B3" s="215" t="s">
        <v>500</v>
      </c>
      <c r="C3" s="214" t="s">
        <v>588</v>
      </c>
      <c r="D3" s="214" t="s">
        <v>590</v>
      </c>
      <c r="E3" s="214">
        <v>1</v>
      </c>
      <c r="F3" s="214">
        <v>4</v>
      </c>
      <c r="G3" s="214">
        <v>1</v>
      </c>
    </row>
    <row r="4" spans="1:7" x14ac:dyDescent="0.3">
      <c r="A4" s="214" t="s">
        <v>510</v>
      </c>
      <c r="B4" s="214" t="s">
        <v>505</v>
      </c>
      <c r="C4" s="214" t="s">
        <v>591</v>
      </c>
      <c r="D4" s="214" t="s">
        <v>592</v>
      </c>
      <c r="E4" s="214">
        <v>1</v>
      </c>
      <c r="F4" s="214">
        <v>4</v>
      </c>
      <c r="G4" s="214">
        <v>1</v>
      </c>
    </row>
  </sheetData>
  <sheetProtection sheet="1" selectLockedCells="1"/>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C2DDB-0F67-439C-9D36-84B01F3EC14B}">
  <sheetPr codeName="Sheet2">
    <tabColor rgb="FF62893B"/>
  </sheetPr>
  <dimension ref="A1:H25"/>
  <sheetViews>
    <sheetView showGridLines="0" topLeftCell="A4" workbookViewId="0">
      <selection activeCell="C12" sqref="C12"/>
    </sheetView>
  </sheetViews>
  <sheetFormatPr defaultColWidth="9.109375" defaultRowHeight="13.2" x14ac:dyDescent="0.25"/>
  <cols>
    <col min="1" max="1" width="2.109375" style="518" customWidth="1"/>
    <col min="2" max="2" width="1.88671875" style="518" customWidth="1"/>
    <col min="3" max="3" width="15.6640625" style="518" customWidth="1"/>
    <col min="4" max="4" width="32.44140625" style="518" customWidth="1"/>
    <col min="5" max="5" width="28.44140625" style="518" customWidth="1"/>
    <col min="6" max="6" width="1.33203125" style="518" customWidth="1"/>
    <col min="7" max="7" width="60.44140625" style="518" customWidth="1"/>
    <col min="8" max="8" width="1.33203125" style="518" customWidth="1"/>
    <col min="9" max="16384" width="9.109375" style="518"/>
  </cols>
  <sheetData>
    <row r="1" spans="1:8" s="482" customFormat="1" ht="12" thickBot="1" x14ac:dyDescent="0.35"/>
    <row r="2" spans="1:8" s="483" customFormat="1" ht="53.25" customHeight="1" x14ac:dyDescent="0.2">
      <c r="B2" s="484"/>
      <c r="C2" s="485"/>
      <c r="D2" s="486"/>
      <c r="E2" s="486"/>
      <c r="F2" s="486"/>
      <c r="G2" s="486"/>
      <c r="H2" s="487"/>
    </row>
    <row r="3" spans="1:8" s="482" customFormat="1" ht="13.5" customHeight="1" x14ac:dyDescent="0.3">
      <c r="B3" s="488"/>
      <c r="C3" s="489"/>
      <c r="D3" s="490"/>
      <c r="E3" s="490"/>
      <c r="F3" s="490"/>
      <c r="G3" s="491" t="str">
        <f>UPPER(Lists!K3)</f>
        <v>STATISTICAL OFFICE OF THE EUROPEAN UNION</v>
      </c>
      <c r="H3" s="492"/>
    </row>
    <row r="4" spans="1:8" s="482" customFormat="1" ht="16.8" x14ac:dyDescent="0.3">
      <c r="B4" s="488"/>
      <c r="C4" s="601" t="str">
        <f>UPPER(Lists!K7)</f>
        <v>ECOSYSTEM SERVICES ACCOUNTS</v>
      </c>
      <c r="D4" s="601"/>
      <c r="E4" s="601"/>
      <c r="F4" s="601"/>
      <c r="G4" s="601"/>
      <c r="H4" s="492"/>
    </row>
    <row r="5" spans="1:8" s="482" customFormat="1" ht="21.9" customHeight="1" x14ac:dyDescent="0.3">
      <c r="B5" s="493"/>
      <c r="C5" s="602" t="str">
        <f>CONCATENATE(Lists!K8," DATA COLLECTION")</f>
        <v>2024 DATA COLLECTION</v>
      </c>
      <c r="D5" s="602"/>
      <c r="E5" s="602"/>
      <c r="F5" s="602"/>
      <c r="G5" s="602"/>
      <c r="H5" s="492"/>
    </row>
    <row r="6" spans="1:8" s="482" customFormat="1" ht="14.4" thickBot="1" x14ac:dyDescent="0.35">
      <c r="B6" s="493"/>
      <c r="C6" s="494"/>
      <c r="D6" s="494"/>
      <c r="E6" s="494"/>
      <c r="F6" s="494"/>
      <c r="G6" s="494"/>
      <c r="H6" s="492"/>
    </row>
    <row r="7" spans="1:8" s="482" customFormat="1" ht="39" customHeight="1" thickBot="1" x14ac:dyDescent="0.35">
      <c r="B7" s="495"/>
      <c r="C7" s="603" t="s">
        <v>52</v>
      </c>
      <c r="D7" s="603"/>
      <c r="E7" s="603"/>
      <c r="F7" s="603"/>
      <c r="G7" s="603"/>
      <c r="H7" s="496"/>
    </row>
    <row r="8" spans="1:8" s="482" customFormat="1" ht="17.399999999999999" x14ac:dyDescent="0.3">
      <c r="B8" s="497"/>
      <c r="C8" s="498"/>
      <c r="D8" s="498"/>
      <c r="E8" s="498"/>
      <c r="F8" s="498"/>
      <c r="G8" s="498"/>
      <c r="H8" s="492"/>
    </row>
    <row r="9" spans="1:8" s="483" customFormat="1" ht="13.8" x14ac:dyDescent="0.25">
      <c r="A9" s="499"/>
      <c r="B9" s="440"/>
      <c r="C9" s="604" t="s">
        <v>53</v>
      </c>
      <c r="D9" s="605"/>
      <c r="E9" s="194" t="s">
        <v>231</v>
      </c>
      <c r="F9" s="500"/>
      <c r="G9" s="501" t="str">
        <f>IF(E9="","",VLOOKUP(E9,Lists!A2:B40,2,FALSE))</f>
        <v>EE</v>
      </c>
      <c r="H9" s="469"/>
    </row>
    <row r="10" spans="1:8" s="483" customFormat="1" ht="13.8" x14ac:dyDescent="0.25">
      <c r="A10" s="502"/>
      <c r="B10" s="503"/>
      <c r="C10" s="504" t="s">
        <v>54</v>
      </c>
      <c r="D10" s="505"/>
      <c r="E10" s="194">
        <v>2024</v>
      </c>
      <c r="F10" s="506"/>
      <c r="G10" s="507"/>
      <c r="H10" s="469"/>
    </row>
    <row r="11" spans="1:8" s="483" customFormat="1" ht="13.8" x14ac:dyDescent="0.25">
      <c r="A11" s="502"/>
      <c r="B11" s="503"/>
      <c r="C11" s="504"/>
      <c r="D11" s="505"/>
      <c r="E11" s="507"/>
      <c r="F11" s="506"/>
      <c r="G11" s="507"/>
      <c r="H11" s="469"/>
    </row>
    <row r="12" spans="1:8" s="483" customFormat="1" ht="37.5" customHeight="1" x14ac:dyDescent="0.25">
      <c r="A12" s="499"/>
      <c r="B12" s="440"/>
      <c r="C12" s="508" t="str">
        <f>CONCATENATE("The due date for reporting is ",Lists!K10)</f>
        <v>The due date for reporting is 13 June 2025</v>
      </c>
      <c r="D12" s="508"/>
      <c r="E12" s="509"/>
      <c r="F12" s="508"/>
      <c r="G12" s="510"/>
      <c r="H12" s="469"/>
    </row>
    <row r="13" spans="1:8" s="482" customFormat="1" ht="13.8" x14ac:dyDescent="0.25">
      <c r="A13" s="511"/>
      <c r="B13" s="512"/>
      <c r="C13" s="606" t="str">
        <f>"Who is the primary contact point for the data collection " &amp;  "Ecosystem accounts"&amp;"?"</f>
        <v>Who is the primary contact point for the data collection Ecosystem accounts?</v>
      </c>
      <c r="D13" s="606"/>
      <c r="E13" s="606"/>
      <c r="F13" s="606"/>
      <c r="G13" s="606"/>
      <c r="H13" s="513"/>
    </row>
    <row r="14" spans="1:8" s="483" customFormat="1" ht="7.5" customHeight="1" x14ac:dyDescent="0.25">
      <c r="A14" s="499"/>
      <c r="B14" s="440"/>
      <c r="C14" s="514"/>
      <c r="D14" s="514"/>
      <c r="E14" s="514"/>
      <c r="F14" s="514"/>
      <c r="G14" s="515"/>
      <c r="H14" s="469"/>
    </row>
    <row r="15" spans="1:8" s="483" customFormat="1" ht="13.8" x14ac:dyDescent="0.25">
      <c r="A15" s="499"/>
      <c r="B15" s="440"/>
      <c r="C15" s="516" t="s">
        <v>55</v>
      </c>
      <c r="D15" s="596" t="s">
        <v>904</v>
      </c>
      <c r="E15" s="597"/>
      <c r="F15" s="597"/>
      <c r="G15" s="597"/>
      <c r="H15" s="469"/>
    </row>
    <row r="16" spans="1:8" s="483" customFormat="1" ht="13.8" x14ac:dyDescent="0.25">
      <c r="A16" s="499"/>
      <c r="B16" s="440"/>
      <c r="C16" s="516"/>
      <c r="D16" s="504"/>
      <c r="E16" s="504"/>
      <c r="F16" s="504"/>
      <c r="G16" s="517"/>
      <c r="H16" s="469"/>
    </row>
    <row r="17" spans="1:8" s="483" customFormat="1" ht="13.8" x14ac:dyDescent="0.25">
      <c r="A17" s="499"/>
      <c r="B17" s="440"/>
      <c r="C17" s="516" t="s">
        <v>56</v>
      </c>
      <c r="D17" s="596" t="s">
        <v>903</v>
      </c>
      <c r="E17" s="597"/>
      <c r="F17" s="597"/>
      <c r="G17" s="597"/>
      <c r="H17" s="469"/>
    </row>
    <row r="18" spans="1:8" s="483" customFormat="1" ht="13.8" x14ac:dyDescent="0.25">
      <c r="A18" s="499"/>
      <c r="B18" s="440"/>
      <c r="C18" s="516"/>
      <c r="D18" s="504"/>
      <c r="E18" s="504"/>
      <c r="F18" s="504"/>
      <c r="G18" s="517"/>
      <c r="H18" s="469"/>
    </row>
    <row r="19" spans="1:8" s="483" customFormat="1" ht="13.8" x14ac:dyDescent="0.25">
      <c r="A19" s="499"/>
      <c r="B19" s="440"/>
      <c r="C19" s="516" t="s">
        <v>57</v>
      </c>
      <c r="D19" s="598"/>
      <c r="E19" s="597"/>
      <c r="F19" s="597"/>
      <c r="G19" s="597"/>
      <c r="H19" s="469"/>
    </row>
    <row r="20" spans="1:8" s="483" customFormat="1" ht="13.8" x14ac:dyDescent="0.25">
      <c r="A20" s="499"/>
      <c r="B20" s="440"/>
      <c r="C20" s="516"/>
      <c r="D20" s="504"/>
      <c r="E20" s="504"/>
      <c r="F20" s="504"/>
      <c r="G20" s="517"/>
      <c r="H20" s="469"/>
    </row>
    <row r="21" spans="1:8" s="483" customFormat="1" ht="13.8" x14ac:dyDescent="0.25">
      <c r="A21" s="499"/>
      <c r="B21" s="440"/>
      <c r="C21" s="516" t="s">
        <v>58</v>
      </c>
      <c r="D21" s="599"/>
      <c r="E21" s="599"/>
      <c r="F21" s="599"/>
      <c r="G21" s="599"/>
      <c r="H21" s="469"/>
    </row>
    <row r="22" spans="1:8" s="483" customFormat="1" ht="13.8" x14ac:dyDescent="0.25">
      <c r="A22" s="502"/>
      <c r="B22" s="503"/>
      <c r="C22" s="516"/>
      <c r="D22" s="504"/>
      <c r="E22" s="504"/>
      <c r="F22" s="504"/>
      <c r="G22" s="517"/>
      <c r="H22" s="469"/>
    </row>
    <row r="23" spans="1:8" s="483" customFormat="1" ht="13.8" x14ac:dyDescent="0.25">
      <c r="A23" s="499"/>
      <c r="B23" s="440"/>
      <c r="C23" s="516" t="s">
        <v>59</v>
      </c>
      <c r="D23" s="596" t="s">
        <v>905</v>
      </c>
      <c r="E23" s="597"/>
      <c r="F23" s="597"/>
      <c r="G23" s="597"/>
      <c r="H23" s="469"/>
    </row>
    <row r="24" spans="1:8" s="483" customFormat="1" ht="15" customHeight="1" x14ac:dyDescent="0.25">
      <c r="A24" s="499"/>
      <c r="B24" s="440"/>
      <c r="C24" s="600"/>
      <c r="D24" s="600"/>
      <c r="E24" s="600"/>
      <c r="F24" s="600"/>
      <c r="G24" s="600"/>
      <c r="H24" s="469"/>
    </row>
    <row r="25" spans="1:8" ht="13.8" thickBot="1" x14ac:dyDescent="0.3">
      <c r="B25" s="519"/>
      <c r="C25" s="520"/>
      <c r="D25" s="520"/>
      <c r="E25" s="520"/>
      <c r="F25" s="520"/>
      <c r="G25" s="520"/>
      <c r="H25" s="521"/>
    </row>
  </sheetData>
  <sheetProtection algorithmName="SHA-512" hashValue="ATiB3mW943PabXXbzqdVaVo1qWwa+yVVDX9uHo1nX68ZbHMSpwy0X9LIFeIXzAvooP711Ducjns0ADJ4OY3DDQ==" saltValue="YH2PmFb3yzcVMtAGt7aJKw==" spinCount="100000" sheet="1" objects="1" scenarios="1"/>
  <mergeCells count="11">
    <mergeCell ref="D15:G15"/>
    <mergeCell ref="C4:G4"/>
    <mergeCell ref="C5:G5"/>
    <mergeCell ref="C7:G7"/>
    <mergeCell ref="C9:D9"/>
    <mergeCell ref="C13:G13"/>
    <mergeCell ref="D17:G17"/>
    <mergeCell ref="D19:G19"/>
    <mergeCell ref="D21:G21"/>
    <mergeCell ref="D23:G23"/>
    <mergeCell ref="C24:G24"/>
  </mergeCells>
  <dataValidations count="2">
    <dataValidation type="whole" operator="greaterThanOrEqual" allowBlank="1" showInputMessage="1" showErrorMessage="1" errorTitle="Please enter a valid year" error="Reference year must be &gt;= 2000 and smaller than the data collection year - 1" promptTitle="Please enter the reference year" sqref="E10" xr:uid="{CB695D7D-DFC5-4909-BBFC-2F1FF8E95064}">
      <formula1>2000</formula1>
    </dataValidation>
    <dataValidation type="custom" allowBlank="1" showInputMessage="1" showErrorMessage="1" error="The email address format is not valid" sqref="D23:G23" xr:uid="{CD4332E4-E559-4E5E-8F6B-09E52B7906F6}">
      <formula1>AND(IFERROR(FIND(".",A2),FALSE),IFERROR(FIND(".",A2,FIND("@",A2)),FALSE))</formula1>
    </dataValidation>
  </dataValidation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DBA9F5B-4AC3-422A-9A02-B864D2B44BAC}">
          <x14:formula1>
            <xm:f>Lists!$A$2:$A$40</xm:f>
          </x14:formula1>
          <xm:sqref>E9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387F3-E08E-4CFC-8F69-F56F0F89F91C}">
  <sheetPr codeName="Sheet13">
    <tabColor rgb="FF62893B"/>
    <pageSetUpPr fitToPage="1"/>
  </sheetPr>
  <dimension ref="B1:F59"/>
  <sheetViews>
    <sheetView showGridLines="0" zoomScale="98" zoomScaleNormal="98" workbookViewId="0">
      <selection activeCell="E13" sqref="E13"/>
    </sheetView>
  </sheetViews>
  <sheetFormatPr defaultColWidth="9.109375" defaultRowHeight="13.8" x14ac:dyDescent="0.25"/>
  <cols>
    <col min="1" max="1" width="1.33203125" style="431" customWidth="1"/>
    <col min="2" max="2" width="0.88671875" style="431" customWidth="1"/>
    <col min="3" max="3" width="2.33203125" style="431" customWidth="1"/>
    <col min="4" max="4" width="7.44140625" style="432" customWidth="1"/>
    <col min="5" max="5" width="130.88671875" style="431" customWidth="1"/>
    <col min="6" max="6" width="2.33203125" style="431" customWidth="1"/>
    <col min="7" max="16384" width="9.109375" style="431"/>
  </cols>
  <sheetData>
    <row r="1" spans="2:6" ht="9.75" customHeight="1" thickBot="1" x14ac:dyDescent="0.3"/>
    <row r="2" spans="2:6" ht="40.5" customHeight="1" x14ac:dyDescent="0.3">
      <c r="C2" s="522"/>
      <c r="D2" s="607"/>
      <c r="E2" s="607"/>
      <c r="F2" s="523"/>
    </row>
    <row r="3" spans="2:6" ht="19.5" customHeight="1" x14ac:dyDescent="0.25">
      <c r="C3" s="524"/>
      <c r="D3" s="525"/>
      <c r="E3" s="526" t="str">
        <f>UPPER( Lists!K3)</f>
        <v>STATISTICAL OFFICE OF THE EUROPEAN UNION</v>
      </c>
      <c r="F3" s="527"/>
    </row>
    <row r="4" spans="2:6" ht="21.75" customHeight="1" x14ac:dyDescent="0.25">
      <c r="C4" s="524"/>
      <c r="D4" s="608" t="str">
        <f>UPPER( Lists!K7)</f>
        <v>ECOSYSTEM SERVICES ACCOUNTS</v>
      </c>
      <c r="E4" s="608"/>
      <c r="F4" s="527"/>
    </row>
    <row r="5" spans="2:6" ht="18" customHeight="1" x14ac:dyDescent="0.25">
      <c r="C5" s="524"/>
      <c r="D5" s="609" t="str">
        <f>CONCATENATE( Lists!K8," DATA COLLECTION")</f>
        <v>2024 DATA COLLECTION</v>
      </c>
      <c r="E5" s="609"/>
      <c r="F5" s="527"/>
    </row>
    <row r="6" spans="2:6" ht="9" customHeight="1" x14ac:dyDescent="0.25">
      <c r="C6" s="524"/>
      <c r="D6" s="528"/>
      <c r="E6" s="528"/>
      <c r="F6" s="527"/>
    </row>
    <row r="7" spans="2:6" ht="34.5" customHeight="1" thickBot="1" x14ac:dyDescent="0.3">
      <c r="C7" s="524"/>
      <c r="D7" s="603" t="s">
        <v>60</v>
      </c>
      <c r="E7" s="603"/>
      <c r="F7" s="527"/>
    </row>
    <row r="8" spans="2:6" ht="30.75" customHeight="1" x14ac:dyDescent="0.25">
      <c r="C8" s="524"/>
      <c r="D8" s="610" t="str">
        <f>IF('GETTING STARTED'!E9="","",'GETTING STARTED'!E9)</f>
        <v>Estonia</v>
      </c>
      <c r="E8" s="610"/>
      <c r="F8" s="527"/>
    </row>
    <row r="9" spans="2:6" ht="20.25" customHeight="1" x14ac:dyDescent="0.25">
      <c r="B9" s="470"/>
      <c r="C9" s="529"/>
      <c r="D9" s="530">
        <v>1</v>
      </c>
      <c r="E9" s="190" t="s">
        <v>938</v>
      </c>
      <c r="F9" s="527"/>
    </row>
    <row r="10" spans="2:6" ht="20.25" customHeight="1" x14ac:dyDescent="0.25">
      <c r="B10" s="470"/>
      <c r="C10" s="529"/>
      <c r="D10" s="530">
        <v>2</v>
      </c>
      <c r="E10" s="190" t="s">
        <v>939</v>
      </c>
      <c r="F10" s="527"/>
    </row>
    <row r="11" spans="2:6" ht="20.25" customHeight="1" x14ac:dyDescent="0.25">
      <c r="B11" s="470"/>
      <c r="C11" s="529"/>
      <c r="D11" s="531">
        <v>3</v>
      </c>
      <c r="E11" s="191" t="s">
        <v>940</v>
      </c>
      <c r="F11" s="527"/>
    </row>
    <row r="12" spans="2:6" ht="20.25" customHeight="1" x14ac:dyDescent="0.25">
      <c r="B12" s="470"/>
      <c r="C12" s="529"/>
      <c r="D12" s="531">
        <v>4</v>
      </c>
      <c r="E12" s="192" t="s">
        <v>941</v>
      </c>
      <c r="F12" s="527"/>
    </row>
    <row r="13" spans="2:6" ht="20.25" customHeight="1" x14ac:dyDescent="0.25">
      <c r="B13" s="470"/>
      <c r="C13" s="529"/>
      <c r="D13" s="530">
        <v>5</v>
      </c>
      <c r="E13" s="192"/>
      <c r="F13" s="527"/>
    </row>
    <row r="14" spans="2:6" ht="20.25" customHeight="1" x14ac:dyDescent="0.25">
      <c r="B14" s="470"/>
      <c r="C14" s="529"/>
      <c r="D14" s="530">
        <v>6</v>
      </c>
      <c r="E14" s="192"/>
      <c r="F14" s="527"/>
    </row>
    <row r="15" spans="2:6" ht="20.25" customHeight="1" x14ac:dyDescent="0.25">
      <c r="B15" s="470"/>
      <c r="C15" s="529"/>
      <c r="D15" s="530">
        <v>7</v>
      </c>
      <c r="E15" s="192"/>
      <c r="F15" s="527"/>
    </row>
    <row r="16" spans="2:6" ht="20.25" customHeight="1" x14ac:dyDescent="0.25">
      <c r="B16" s="470"/>
      <c r="C16" s="529"/>
      <c r="D16" s="530">
        <v>8</v>
      </c>
      <c r="E16" s="192"/>
      <c r="F16" s="527"/>
    </row>
    <row r="17" spans="2:6" ht="20.25" customHeight="1" x14ac:dyDescent="0.25">
      <c r="B17" s="470"/>
      <c r="C17" s="529"/>
      <c r="D17" s="530">
        <v>9</v>
      </c>
      <c r="E17" s="192"/>
      <c r="F17" s="527"/>
    </row>
    <row r="18" spans="2:6" ht="20.25" customHeight="1" x14ac:dyDescent="0.25">
      <c r="B18" s="470"/>
      <c r="C18" s="529"/>
      <c r="D18" s="530">
        <v>10</v>
      </c>
      <c r="E18" s="193"/>
      <c r="F18" s="527"/>
    </row>
    <row r="19" spans="2:6" ht="20.25" customHeight="1" x14ac:dyDescent="0.25">
      <c r="B19" s="470"/>
      <c r="C19" s="529"/>
      <c r="D19" s="530">
        <v>11</v>
      </c>
      <c r="E19" s="193"/>
      <c r="F19" s="527"/>
    </row>
    <row r="20" spans="2:6" ht="20.25" customHeight="1" x14ac:dyDescent="0.25">
      <c r="B20" s="470"/>
      <c r="C20" s="529"/>
      <c r="D20" s="530">
        <v>12</v>
      </c>
      <c r="E20" s="193"/>
      <c r="F20" s="527"/>
    </row>
    <row r="21" spans="2:6" ht="20.25" customHeight="1" x14ac:dyDescent="0.25">
      <c r="B21" s="470"/>
      <c r="C21" s="529"/>
      <c r="D21" s="530">
        <v>13</v>
      </c>
      <c r="E21" s="193"/>
      <c r="F21" s="527"/>
    </row>
    <row r="22" spans="2:6" ht="20.25" customHeight="1" x14ac:dyDescent="0.25">
      <c r="B22" s="470"/>
      <c r="C22" s="529"/>
      <c r="D22" s="530">
        <v>14</v>
      </c>
      <c r="E22" s="193"/>
      <c r="F22" s="527"/>
    </row>
    <row r="23" spans="2:6" ht="20.25" customHeight="1" x14ac:dyDescent="0.25">
      <c r="B23" s="470"/>
      <c r="C23" s="529"/>
      <c r="D23" s="530">
        <v>15</v>
      </c>
      <c r="E23" s="193"/>
      <c r="F23" s="527"/>
    </row>
    <row r="24" spans="2:6" ht="20.25" customHeight="1" x14ac:dyDescent="0.25">
      <c r="B24" s="470"/>
      <c r="C24" s="529"/>
      <c r="D24" s="530">
        <v>16</v>
      </c>
      <c r="E24" s="193"/>
      <c r="F24" s="527"/>
    </row>
    <row r="25" spans="2:6" ht="20.25" customHeight="1" x14ac:dyDescent="0.25">
      <c r="B25" s="470"/>
      <c r="C25" s="529"/>
      <c r="D25" s="530">
        <v>17</v>
      </c>
      <c r="E25" s="193"/>
      <c r="F25" s="527"/>
    </row>
    <row r="26" spans="2:6" ht="20.25" customHeight="1" x14ac:dyDescent="0.25">
      <c r="B26" s="470"/>
      <c r="C26" s="529"/>
      <c r="D26" s="530">
        <v>18</v>
      </c>
      <c r="E26" s="193"/>
      <c r="F26" s="527"/>
    </row>
    <row r="27" spans="2:6" ht="20.25" customHeight="1" x14ac:dyDescent="0.25">
      <c r="B27" s="470"/>
      <c r="C27" s="529"/>
      <c r="D27" s="530">
        <v>19</v>
      </c>
      <c r="E27" s="193"/>
      <c r="F27" s="527"/>
    </row>
    <row r="28" spans="2:6" ht="20.25" customHeight="1" x14ac:dyDescent="0.25">
      <c r="B28" s="470"/>
      <c r="C28" s="529"/>
      <c r="D28" s="530">
        <v>20</v>
      </c>
      <c r="E28" s="193"/>
      <c r="F28" s="527"/>
    </row>
    <row r="29" spans="2:6" ht="20.25" customHeight="1" x14ac:dyDescent="0.25">
      <c r="B29" s="470"/>
      <c r="C29" s="529"/>
      <c r="D29" s="530">
        <v>21</v>
      </c>
      <c r="E29" s="193"/>
      <c r="F29" s="527"/>
    </row>
    <row r="30" spans="2:6" ht="20.25" customHeight="1" x14ac:dyDescent="0.25">
      <c r="B30" s="470"/>
      <c r="C30" s="529"/>
      <c r="D30" s="530">
        <v>22</v>
      </c>
      <c r="E30" s="193"/>
      <c r="F30" s="527"/>
    </row>
    <row r="31" spans="2:6" ht="20.25" customHeight="1" x14ac:dyDescent="0.25">
      <c r="B31" s="470"/>
      <c r="C31" s="529"/>
      <c r="D31" s="530">
        <v>23</v>
      </c>
      <c r="E31" s="193"/>
      <c r="F31" s="527"/>
    </row>
    <row r="32" spans="2:6" ht="20.25" customHeight="1" x14ac:dyDescent="0.25">
      <c r="B32" s="470"/>
      <c r="C32" s="529"/>
      <c r="D32" s="530">
        <v>24</v>
      </c>
      <c r="E32" s="193"/>
      <c r="F32" s="527"/>
    </row>
    <row r="33" spans="2:6" ht="20.25" customHeight="1" x14ac:dyDescent="0.25">
      <c r="B33" s="470"/>
      <c r="C33" s="529"/>
      <c r="D33" s="530">
        <v>25</v>
      </c>
      <c r="E33" s="193"/>
      <c r="F33" s="527"/>
    </row>
    <row r="34" spans="2:6" ht="20.25" customHeight="1" x14ac:dyDescent="0.25">
      <c r="B34" s="470"/>
      <c r="C34" s="529"/>
      <c r="D34" s="530">
        <v>26</v>
      </c>
      <c r="E34" s="193"/>
      <c r="F34" s="527"/>
    </row>
    <row r="35" spans="2:6" ht="20.25" customHeight="1" x14ac:dyDescent="0.25">
      <c r="B35" s="470"/>
      <c r="C35" s="529"/>
      <c r="D35" s="530">
        <v>27</v>
      </c>
      <c r="E35" s="193"/>
      <c r="F35" s="527"/>
    </row>
    <row r="36" spans="2:6" ht="20.25" customHeight="1" x14ac:dyDescent="0.25">
      <c r="B36" s="470"/>
      <c r="C36" s="529"/>
      <c r="D36" s="530">
        <v>28</v>
      </c>
      <c r="E36" s="193"/>
      <c r="F36" s="527"/>
    </row>
    <row r="37" spans="2:6" ht="20.25" customHeight="1" x14ac:dyDescent="0.25">
      <c r="B37" s="470"/>
      <c r="C37" s="529"/>
      <c r="D37" s="530">
        <v>29</v>
      </c>
      <c r="E37" s="193"/>
      <c r="F37" s="527"/>
    </row>
    <row r="38" spans="2:6" ht="20.25" customHeight="1" x14ac:dyDescent="0.25">
      <c r="B38" s="470"/>
      <c r="C38" s="529"/>
      <c r="D38" s="530">
        <v>30</v>
      </c>
      <c r="E38" s="193"/>
      <c r="F38" s="527"/>
    </row>
    <row r="39" spans="2:6" ht="20.25" customHeight="1" x14ac:dyDescent="0.25">
      <c r="B39" s="470"/>
      <c r="C39" s="529"/>
      <c r="D39" s="530">
        <v>31</v>
      </c>
      <c r="E39" s="193"/>
      <c r="F39" s="527"/>
    </row>
    <row r="40" spans="2:6" ht="20.25" customHeight="1" x14ac:dyDescent="0.25">
      <c r="B40" s="470"/>
      <c r="C40" s="529"/>
      <c r="D40" s="530">
        <v>32</v>
      </c>
      <c r="E40" s="193"/>
      <c r="F40" s="527"/>
    </row>
    <row r="41" spans="2:6" ht="20.25" customHeight="1" x14ac:dyDescent="0.25">
      <c r="B41" s="470"/>
      <c r="C41" s="529"/>
      <c r="D41" s="530">
        <v>33</v>
      </c>
      <c r="E41" s="193"/>
      <c r="F41" s="527"/>
    </row>
    <row r="42" spans="2:6" ht="20.25" customHeight="1" x14ac:dyDescent="0.25">
      <c r="B42" s="470"/>
      <c r="C42" s="529"/>
      <c r="D42" s="530">
        <v>34</v>
      </c>
      <c r="E42" s="193"/>
      <c r="F42" s="527"/>
    </row>
    <row r="43" spans="2:6" ht="20.25" customHeight="1" x14ac:dyDescent="0.25">
      <c r="B43" s="470"/>
      <c r="C43" s="529"/>
      <c r="D43" s="530">
        <v>35</v>
      </c>
      <c r="E43" s="193"/>
      <c r="F43" s="527"/>
    </row>
    <row r="44" spans="2:6" ht="20.25" customHeight="1" x14ac:dyDescent="0.25">
      <c r="B44" s="470"/>
      <c r="C44" s="529"/>
      <c r="D44" s="530">
        <v>36</v>
      </c>
      <c r="E44" s="193"/>
      <c r="F44" s="527"/>
    </row>
    <row r="45" spans="2:6" ht="20.25" customHeight="1" x14ac:dyDescent="0.25">
      <c r="B45" s="470"/>
      <c r="C45" s="529"/>
      <c r="D45" s="530">
        <v>37</v>
      </c>
      <c r="E45" s="193"/>
      <c r="F45" s="527"/>
    </row>
    <row r="46" spans="2:6" ht="20.25" customHeight="1" x14ac:dyDescent="0.25">
      <c r="B46" s="470"/>
      <c r="C46" s="529"/>
      <c r="D46" s="530">
        <v>38</v>
      </c>
      <c r="E46" s="193"/>
      <c r="F46" s="527"/>
    </row>
    <row r="47" spans="2:6" ht="20.25" customHeight="1" x14ac:dyDescent="0.25">
      <c r="B47" s="470"/>
      <c r="C47" s="529"/>
      <c r="D47" s="530">
        <v>39</v>
      </c>
      <c r="E47" s="193"/>
      <c r="F47" s="527"/>
    </row>
    <row r="48" spans="2:6" ht="20.25" customHeight="1" x14ac:dyDescent="0.25">
      <c r="B48" s="470"/>
      <c r="C48" s="529"/>
      <c r="D48" s="530">
        <v>40</v>
      </c>
      <c r="E48" s="193"/>
      <c r="F48" s="527"/>
    </row>
    <row r="49" spans="2:6" ht="20.25" customHeight="1" x14ac:dyDescent="0.25">
      <c r="B49" s="470"/>
      <c r="C49" s="529"/>
      <c r="D49" s="530">
        <v>41</v>
      </c>
      <c r="E49" s="193"/>
      <c r="F49" s="527"/>
    </row>
    <row r="50" spans="2:6" ht="20.25" customHeight="1" x14ac:dyDescent="0.25">
      <c r="B50" s="470"/>
      <c r="C50" s="529"/>
      <c r="D50" s="530">
        <v>42</v>
      </c>
      <c r="E50" s="193"/>
      <c r="F50" s="527"/>
    </row>
    <row r="51" spans="2:6" ht="20.25" customHeight="1" x14ac:dyDescent="0.25">
      <c r="B51" s="470"/>
      <c r="C51" s="529"/>
      <c r="D51" s="530">
        <v>43</v>
      </c>
      <c r="E51" s="193"/>
      <c r="F51" s="527"/>
    </row>
    <row r="52" spans="2:6" ht="20.25" customHeight="1" x14ac:dyDescent="0.25">
      <c r="B52" s="470"/>
      <c r="C52" s="529"/>
      <c r="D52" s="530">
        <v>44</v>
      </c>
      <c r="E52" s="193"/>
      <c r="F52" s="527"/>
    </row>
    <row r="53" spans="2:6" ht="20.25" customHeight="1" x14ac:dyDescent="0.25">
      <c r="B53" s="470"/>
      <c r="C53" s="529"/>
      <c r="D53" s="530">
        <v>45</v>
      </c>
      <c r="E53" s="193"/>
      <c r="F53" s="527"/>
    </row>
    <row r="54" spans="2:6" ht="20.25" customHeight="1" x14ac:dyDescent="0.25">
      <c r="B54" s="470"/>
      <c r="C54" s="529"/>
      <c r="D54" s="530">
        <v>46</v>
      </c>
      <c r="E54" s="193"/>
      <c r="F54" s="527"/>
    </row>
    <row r="55" spans="2:6" ht="20.25" customHeight="1" x14ac:dyDescent="0.25">
      <c r="B55" s="470"/>
      <c r="C55" s="529"/>
      <c r="D55" s="530">
        <v>47</v>
      </c>
      <c r="E55" s="193"/>
      <c r="F55" s="527"/>
    </row>
    <row r="56" spans="2:6" ht="20.25" customHeight="1" x14ac:dyDescent="0.25">
      <c r="B56" s="470"/>
      <c r="C56" s="529"/>
      <c r="D56" s="530">
        <v>48</v>
      </c>
      <c r="E56" s="193"/>
      <c r="F56" s="527"/>
    </row>
    <row r="57" spans="2:6" ht="20.25" customHeight="1" x14ac:dyDescent="0.25">
      <c r="B57" s="470"/>
      <c r="C57" s="529"/>
      <c r="D57" s="530">
        <v>49</v>
      </c>
      <c r="E57" s="193"/>
      <c r="F57" s="527"/>
    </row>
    <row r="58" spans="2:6" ht="20.25" customHeight="1" x14ac:dyDescent="0.25">
      <c r="B58" s="470"/>
      <c r="C58" s="529"/>
      <c r="D58" s="530">
        <v>50</v>
      </c>
      <c r="E58" s="193"/>
      <c r="F58" s="527"/>
    </row>
    <row r="59" spans="2:6" ht="14.4" thickBot="1" x14ac:dyDescent="0.3">
      <c r="C59" s="532"/>
      <c r="D59" s="533"/>
      <c r="E59" s="534"/>
      <c r="F59" s="535"/>
    </row>
  </sheetData>
  <sheetProtection algorithmName="SHA-512" hashValue="zAb5Hf2QkAsUlZQap/6wOWKB3fYye9Cyp0Aq8T7ddK95hLfr68NzgTvjze1+IyeGA0rdStF/kTJuheWi/YNEIA==" saltValue="/7HzMo2FGwKwzLtouWxSzQ==" spinCount="100000" sheet="1"/>
  <mergeCells count="5">
    <mergeCell ref="D2:E2"/>
    <mergeCell ref="D4:E4"/>
    <mergeCell ref="D5:E5"/>
    <mergeCell ref="D7:E7"/>
    <mergeCell ref="D8:E8"/>
  </mergeCells>
  <pageMargins left="0.70866141732283472" right="0.70866141732283472" top="0.74803149606299213" bottom="0.74803149606299213" header="0.31496062992125984" footer="0.31496062992125984"/>
  <pageSetup paperSize="9" scale="92" fitToHeight="0" orientation="landscape" verticalDpi="0" r:id="rId1"/>
  <headerFooter>
    <oddFooter>&amp;LQuestionnaire on annual reporting of packaging and packaging waste&amp;CPage &amp;P of &amp;N&amp;RFootnotes list page</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5E4DE-85D3-404A-A68B-BDD4BFDDA2A1}">
  <sheetPr codeName="Sheet1">
    <tabColor rgb="FF62893B"/>
  </sheetPr>
  <dimension ref="B1:N37"/>
  <sheetViews>
    <sheetView showGridLines="0" zoomScale="90" zoomScaleNormal="90" workbookViewId="0">
      <selection activeCell="E23" sqref="E23"/>
    </sheetView>
  </sheetViews>
  <sheetFormatPr defaultColWidth="9.33203125" defaultRowHeight="13.8" x14ac:dyDescent="0.25"/>
  <cols>
    <col min="1" max="1" width="1.33203125" style="431" customWidth="1"/>
    <col min="2" max="2" width="0.6640625" style="431" customWidth="1"/>
    <col min="3" max="3" width="2.33203125" style="431" customWidth="1"/>
    <col min="4" max="4" width="38.33203125" style="432" customWidth="1"/>
    <col min="5" max="10" width="18.6640625" style="432" customWidth="1"/>
    <col min="11" max="11" width="18.6640625" style="431" customWidth="1"/>
    <col min="12" max="12" width="2.33203125" style="431" customWidth="1"/>
    <col min="13" max="13" width="16.33203125" style="431" customWidth="1"/>
    <col min="14" max="14" width="14.6640625" style="431" customWidth="1"/>
    <col min="15" max="17" width="16.44140625" style="431" bestFit="1" customWidth="1"/>
    <col min="18" max="16384" width="9.33203125" style="431"/>
  </cols>
  <sheetData>
    <row r="1" spans="2:14" ht="14.4" thickBot="1" x14ac:dyDescent="0.3"/>
    <row r="2" spans="2:14" ht="40.5" customHeight="1" x14ac:dyDescent="0.3">
      <c r="C2" s="434"/>
      <c r="D2" s="611"/>
      <c r="E2" s="611"/>
      <c r="F2" s="611"/>
      <c r="G2" s="611"/>
      <c r="H2" s="611"/>
      <c r="I2" s="611"/>
      <c r="J2" s="611"/>
      <c r="K2" s="611"/>
      <c r="L2" s="468"/>
    </row>
    <row r="3" spans="2:14" ht="15.6" x14ac:dyDescent="0.25">
      <c r="C3" s="440"/>
      <c r="D3" s="441"/>
      <c r="E3" s="441"/>
      <c r="F3" s="441"/>
      <c r="G3" s="441"/>
      <c r="H3" s="442"/>
      <c r="I3" s="441"/>
      <c r="J3" s="441"/>
      <c r="K3" s="441"/>
      <c r="L3" s="469"/>
    </row>
    <row r="4" spans="2:14" ht="24" customHeight="1" x14ac:dyDescent="0.25">
      <c r="C4" s="440"/>
      <c r="D4" s="613" t="s">
        <v>447</v>
      </c>
      <c r="E4" s="613"/>
      <c r="F4" s="613"/>
      <c r="G4" s="613"/>
      <c r="H4" s="613"/>
      <c r="I4" s="613"/>
      <c r="J4" s="613"/>
      <c r="K4" s="613"/>
      <c r="L4" s="469"/>
    </row>
    <row r="5" spans="2:14" ht="5.25" customHeight="1" x14ac:dyDescent="0.25">
      <c r="C5" s="440"/>
      <c r="D5" s="614"/>
      <c r="E5" s="614"/>
      <c r="F5" s="614"/>
      <c r="G5" s="614"/>
      <c r="H5" s="614"/>
      <c r="I5" s="614"/>
      <c r="J5" s="614"/>
      <c r="K5" s="614"/>
      <c r="L5" s="469"/>
    </row>
    <row r="6" spans="2:14" ht="23.25" customHeight="1" x14ac:dyDescent="0.25">
      <c r="C6" s="440"/>
      <c r="D6" s="615" t="s">
        <v>441</v>
      </c>
      <c r="E6" s="615"/>
      <c r="F6" s="615"/>
      <c r="G6" s="615"/>
      <c r="H6" s="615"/>
      <c r="I6" s="615"/>
      <c r="J6" s="615"/>
      <c r="K6" s="615"/>
      <c r="L6" s="469"/>
    </row>
    <row r="7" spans="2:14" ht="34.5" customHeight="1" x14ac:dyDescent="0.25">
      <c r="C7" s="440"/>
      <c r="D7" s="612" t="s">
        <v>440</v>
      </c>
      <c r="E7" s="612"/>
      <c r="F7" s="612"/>
      <c r="G7" s="612"/>
      <c r="H7" s="612"/>
      <c r="I7" s="612"/>
      <c r="J7" s="612"/>
      <c r="K7" s="612"/>
      <c r="L7" s="469"/>
    </row>
    <row r="8" spans="2:14" ht="35.25" customHeight="1" x14ac:dyDescent="0.25">
      <c r="C8" s="440"/>
      <c r="D8" s="612" t="s">
        <v>439</v>
      </c>
      <c r="E8" s="612"/>
      <c r="F8" s="612"/>
      <c r="G8" s="612"/>
      <c r="H8" s="612"/>
      <c r="I8" s="612"/>
      <c r="J8" s="612"/>
      <c r="K8" s="612"/>
      <c r="L8" s="469"/>
      <c r="M8" s="433"/>
    </row>
    <row r="9" spans="2:14" ht="35.25" customHeight="1" x14ac:dyDescent="0.25">
      <c r="B9" s="470"/>
      <c r="C9" s="471"/>
      <c r="D9" s="472"/>
      <c r="E9" s="473" t="s">
        <v>81</v>
      </c>
      <c r="F9" s="473" t="s">
        <v>101</v>
      </c>
      <c r="G9" s="473" t="s">
        <v>400</v>
      </c>
      <c r="H9" s="473" t="s">
        <v>160</v>
      </c>
      <c r="I9" s="473" t="s">
        <v>448</v>
      </c>
      <c r="J9" s="473" t="s">
        <v>449</v>
      </c>
      <c r="K9" s="473" t="s">
        <v>119</v>
      </c>
      <c r="L9" s="469"/>
    </row>
    <row r="10" spans="2:14" ht="36" customHeight="1" x14ac:dyDescent="0.25">
      <c r="B10" s="470"/>
      <c r="C10" s="471"/>
      <c r="D10" s="474" t="s">
        <v>815</v>
      </c>
      <c r="E10" s="201" t="s">
        <v>606</v>
      </c>
      <c r="F10" s="201" t="s">
        <v>606</v>
      </c>
      <c r="G10" s="201" t="s">
        <v>606</v>
      </c>
      <c r="H10" s="201" t="s">
        <v>606</v>
      </c>
      <c r="I10" s="201" t="s">
        <v>606</v>
      </c>
      <c r="J10" s="201" t="s">
        <v>606</v>
      </c>
      <c r="K10" s="201" t="s">
        <v>606</v>
      </c>
      <c r="L10" s="469"/>
    </row>
    <row r="11" spans="2:14" ht="36" customHeight="1" x14ac:dyDescent="0.25">
      <c r="B11" s="470"/>
      <c r="C11" s="471"/>
      <c r="D11" s="474" t="s">
        <v>450</v>
      </c>
      <c r="E11" s="201" t="s">
        <v>881</v>
      </c>
      <c r="F11" s="201" t="s">
        <v>882</v>
      </c>
      <c r="G11" s="201" t="s">
        <v>885</v>
      </c>
      <c r="H11" s="201" t="s">
        <v>883</v>
      </c>
      <c r="I11" s="201" t="s">
        <v>883</v>
      </c>
      <c r="J11" s="480"/>
      <c r="K11" s="201" t="s">
        <v>884</v>
      </c>
      <c r="L11" s="469"/>
    </row>
    <row r="12" spans="2:14" ht="36" customHeight="1" x14ac:dyDescent="0.25">
      <c r="B12" s="470"/>
      <c r="C12" s="471"/>
      <c r="D12" s="474" t="s">
        <v>816</v>
      </c>
      <c r="E12" s="201" t="s">
        <v>606</v>
      </c>
      <c r="F12" s="480"/>
      <c r="G12" s="480"/>
      <c r="H12" s="480"/>
      <c r="I12" s="480"/>
      <c r="J12" s="480"/>
      <c r="K12" s="480"/>
      <c r="L12" s="469"/>
    </row>
    <row r="13" spans="2:14" ht="36" customHeight="1" x14ac:dyDescent="0.25">
      <c r="B13" s="470"/>
      <c r="C13" s="471"/>
      <c r="D13" s="474" t="s">
        <v>452</v>
      </c>
      <c r="E13" s="480"/>
      <c r="F13" s="480"/>
      <c r="G13" s="480"/>
      <c r="H13" s="202" t="s">
        <v>880</v>
      </c>
      <c r="I13" s="480"/>
      <c r="J13" s="480"/>
      <c r="K13" s="480"/>
      <c r="L13" s="469"/>
    </row>
    <row r="14" spans="2:14" ht="36" customHeight="1" x14ac:dyDescent="0.4">
      <c r="B14" s="470"/>
      <c r="C14" s="471"/>
      <c r="D14" s="475" t="s">
        <v>456</v>
      </c>
      <c r="E14" s="480"/>
      <c r="F14" s="480"/>
      <c r="G14" s="480"/>
      <c r="H14" s="201"/>
      <c r="I14" s="480"/>
      <c r="J14" s="480"/>
      <c r="K14" s="480"/>
      <c r="L14" s="469"/>
      <c r="N14" s="476"/>
    </row>
    <row r="15" spans="2:14" ht="36" customHeight="1" x14ac:dyDescent="0.25">
      <c r="B15" s="470"/>
      <c r="C15" s="471"/>
      <c r="D15" s="474" t="s">
        <v>817</v>
      </c>
      <c r="E15" s="480"/>
      <c r="F15" s="201" t="s">
        <v>868</v>
      </c>
      <c r="G15" s="480"/>
      <c r="H15" s="480"/>
      <c r="I15" s="480"/>
      <c r="J15" s="480"/>
      <c r="K15" s="480"/>
      <c r="L15" s="469"/>
      <c r="M15" s="433"/>
    </row>
    <row r="16" spans="2:14" ht="36" customHeight="1" x14ac:dyDescent="0.25">
      <c r="B16" s="470"/>
      <c r="C16" s="471"/>
      <c r="D16" s="474" t="s">
        <v>454</v>
      </c>
      <c r="E16" s="480"/>
      <c r="F16" s="201" t="s">
        <v>607</v>
      </c>
      <c r="G16" s="480"/>
      <c r="H16" s="480"/>
      <c r="I16" s="480"/>
      <c r="J16" s="480"/>
      <c r="K16" s="480"/>
      <c r="L16" s="469"/>
    </row>
    <row r="17" spans="2:13" ht="36" customHeight="1" x14ac:dyDescent="0.25">
      <c r="B17" s="470"/>
      <c r="C17" s="471"/>
      <c r="D17" s="474" t="s">
        <v>818</v>
      </c>
      <c r="E17" s="480"/>
      <c r="F17" s="201" t="s">
        <v>873</v>
      </c>
      <c r="G17" s="480"/>
      <c r="H17" s="480"/>
      <c r="I17" s="480"/>
      <c r="J17" s="480"/>
      <c r="K17" s="480"/>
      <c r="L17" s="469"/>
      <c r="M17" s="433"/>
    </row>
    <row r="18" spans="2:13" ht="36" customHeight="1" x14ac:dyDescent="0.25">
      <c r="B18" s="470"/>
      <c r="C18" s="471"/>
      <c r="D18" s="474" t="s">
        <v>455</v>
      </c>
      <c r="E18" s="480"/>
      <c r="F18" s="201" t="s">
        <v>607</v>
      </c>
      <c r="G18" s="480"/>
      <c r="H18" s="480"/>
      <c r="I18" s="480"/>
      <c r="J18" s="480"/>
      <c r="K18" s="480"/>
      <c r="L18" s="469"/>
    </row>
    <row r="19" spans="2:13" ht="36" customHeight="1" x14ac:dyDescent="0.25">
      <c r="B19" s="470"/>
      <c r="C19" s="471"/>
      <c r="D19" s="474" t="s">
        <v>457</v>
      </c>
      <c r="E19" s="480"/>
      <c r="F19" s="201" t="s">
        <v>943</v>
      </c>
      <c r="G19" s="480"/>
      <c r="H19" s="480"/>
      <c r="I19" s="480"/>
      <c r="J19" s="480"/>
      <c r="K19" s="480"/>
      <c r="L19" s="469"/>
    </row>
    <row r="20" spans="2:13" ht="36" customHeight="1" x14ac:dyDescent="0.25">
      <c r="B20" s="470"/>
      <c r="C20" s="471"/>
      <c r="D20" s="474" t="s">
        <v>819</v>
      </c>
      <c r="E20" s="480"/>
      <c r="F20" s="201" t="s">
        <v>942</v>
      </c>
      <c r="G20" s="480"/>
      <c r="H20" s="480"/>
      <c r="I20" s="480"/>
      <c r="J20" s="480"/>
      <c r="K20" s="480"/>
      <c r="L20" s="469"/>
    </row>
    <row r="21" spans="2:13" ht="36" customHeight="1" x14ac:dyDescent="0.25">
      <c r="B21" s="470"/>
      <c r="C21" s="471"/>
      <c r="D21" s="474" t="s">
        <v>820</v>
      </c>
      <c r="E21" s="480"/>
      <c r="F21" s="480"/>
      <c r="G21" s="201" t="s">
        <v>606</v>
      </c>
      <c r="H21" s="480"/>
      <c r="I21" s="480"/>
      <c r="J21" s="480"/>
      <c r="K21" s="480"/>
      <c r="L21" s="469"/>
    </row>
    <row r="22" spans="2:13" ht="36" customHeight="1" x14ac:dyDescent="0.25">
      <c r="B22" s="470"/>
      <c r="C22" s="471"/>
      <c r="D22" s="474" t="s">
        <v>821</v>
      </c>
      <c r="E22" s="480"/>
      <c r="F22" s="480"/>
      <c r="G22" s="201" t="s">
        <v>606</v>
      </c>
      <c r="H22" s="480"/>
      <c r="I22" s="480"/>
      <c r="J22" s="480"/>
      <c r="K22" s="480"/>
      <c r="L22" s="469"/>
    </row>
    <row r="23" spans="2:13" ht="36" customHeight="1" x14ac:dyDescent="0.25">
      <c r="B23" s="470"/>
      <c r="C23" s="471"/>
      <c r="D23" s="474" t="s">
        <v>451</v>
      </c>
      <c r="E23" s="480"/>
      <c r="F23" s="480"/>
      <c r="G23" s="480"/>
      <c r="H23" s="480"/>
      <c r="I23" s="480"/>
      <c r="J23" s="201" t="s">
        <v>606</v>
      </c>
      <c r="K23" s="480"/>
      <c r="L23" s="469"/>
    </row>
    <row r="24" spans="2:13" ht="36" customHeight="1" x14ac:dyDescent="0.25">
      <c r="B24" s="470"/>
      <c r="C24" s="471"/>
      <c r="D24" s="474" t="s">
        <v>822</v>
      </c>
      <c r="E24" s="480"/>
      <c r="F24" s="480"/>
      <c r="G24" s="480"/>
      <c r="H24" s="480"/>
      <c r="I24" s="480"/>
      <c r="J24" s="201" t="s">
        <v>866</v>
      </c>
      <c r="K24" s="480"/>
      <c r="L24" s="469"/>
    </row>
    <row r="25" spans="2:13" ht="36" customHeight="1" x14ac:dyDescent="0.25">
      <c r="B25" s="470"/>
      <c r="C25" s="471"/>
      <c r="D25" s="474" t="s">
        <v>458</v>
      </c>
      <c r="E25" s="480"/>
      <c r="F25" s="480"/>
      <c r="G25" s="480"/>
      <c r="H25" s="480"/>
      <c r="I25" s="480"/>
      <c r="J25" s="201" t="s">
        <v>615</v>
      </c>
      <c r="K25" s="480"/>
      <c r="L25" s="469"/>
    </row>
    <row r="26" spans="2:13" ht="36" customHeight="1" x14ac:dyDescent="0.25">
      <c r="B26" s="470"/>
      <c r="C26" s="471"/>
      <c r="D26" s="474" t="s">
        <v>823</v>
      </c>
      <c r="E26" s="480"/>
      <c r="F26" s="480"/>
      <c r="G26" s="480"/>
      <c r="H26" s="480"/>
      <c r="I26" s="480"/>
      <c r="J26" s="201" t="s">
        <v>607</v>
      </c>
      <c r="K26" s="480"/>
      <c r="L26" s="469"/>
    </row>
    <row r="27" spans="2:13" ht="36" customHeight="1" x14ac:dyDescent="0.25">
      <c r="B27" s="470"/>
      <c r="C27" s="471"/>
      <c r="D27" s="474" t="s">
        <v>459</v>
      </c>
      <c r="E27" s="480"/>
      <c r="F27" s="480"/>
      <c r="G27" s="480"/>
      <c r="H27" s="480"/>
      <c r="I27" s="480"/>
      <c r="J27" s="201" t="s">
        <v>859</v>
      </c>
      <c r="K27" s="480"/>
      <c r="L27" s="469"/>
      <c r="M27" s="433"/>
    </row>
    <row r="28" spans="2:13" ht="36" customHeight="1" x14ac:dyDescent="0.25">
      <c r="B28" s="470"/>
      <c r="C28" s="471"/>
      <c r="D28" s="474" t="s">
        <v>874</v>
      </c>
      <c r="E28" s="480"/>
      <c r="F28" s="480"/>
      <c r="G28" s="480"/>
      <c r="H28" s="480"/>
      <c r="I28" s="480"/>
      <c r="J28" s="480"/>
      <c r="K28" s="201" t="s">
        <v>607</v>
      </c>
      <c r="L28" s="469"/>
      <c r="M28" s="433"/>
    </row>
    <row r="29" spans="2:13" ht="36" customHeight="1" x14ac:dyDescent="0.25">
      <c r="B29" s="470"/>
      <c r="C29" s="471"/>
      <c r="D29" s="474" t="s">
        <v>875</v>
      </c>
      <c r="E29" s="480"/>
      <c r="F29" s="480"/>
      <c r="G29" s="480"/>
      <c r="H29" s="480"/>
      <c r="I29" s="480"/>
      <c r="J29" s="480"/>
      <c r="K29" s="201" t="s">
        <v>607</v>
      </c>
      <c r="L29" s="469"/>
      <c r="M29" s="433"/>
    </row>
    <row r="30" spans="2:13" ht="36" customHeight="1" x14ac:dyDescent="0.25">
      <c r="B30" s="470"/>
      <c r="C30" s="471"/>
      <c r="D30" s="474" t="s">
        <v>824</v>
      </c>
      <c r="E30" s="480"/>
      <c r="F30" s="480"/>
      <c r="G30" s="480"/>
      <c r="H30" s="480"/>
      <c r="I30" s="480"/>
      <c r="J30" s="480"/>
      <c r="K30" s="201" t="s">
        <v>607</v>
      </c>
      <c r="L30" s="469"/>
      <c r="M30" s="433"/>
    </row>
    <row r="31" spans="2:13" ht="36" customHeight="1" x14ac:dyDescent="0.25">
      <c r="B31" s="470"/>
      <c r="C31" s="471"/>
      <c r="D31" s="474" t="s">
        <v>460</v>
      </c>
      <c r="E31" s="201" t="s">
        <v>607</v>
      </c>
      <c r="F31" s="201" t="s">
        <v>607</v>
      </c>
      <c r="G31" s="201" t="s">
        <v>607</v>
      </c>
      <c r="H31" s="201" t="s">
        <v>607</v>
      </c>
      <c r="I31" s="201" t="s">
        <v>607</v>
      </c>
      <c r="J31" s="201" t="s">
        <v>607</v>
      </c>
      <c r="K31" s="201" t="s">
        <v>607</v>
      </c>
      <c r="L31" s="469"/>
    </row>
    <row r="32" spans="2:13" ht="36" customHeight="1" x14ac:dyDescent="0.25">
      <c r="B32" s="470"/>
      <c r="C32" s="471"/>
      <c r="D32" s="475" t="s">
        <v>462</v>
      </c>
      <c r="E32" s="201"/>
      <c r="F32" s="201"/>
      <c r="G32" s="201"/>
      <c r="H32" s="201"/>
      <c r="I32" s="201"/>
      <c r="J32" s="201"/>
      <c r="K32" s="201"/>
      <c r="L32" s="469"/>
    </row>
    <row r="33" spans="2:12" ht="36" customHeight="1" x14ac:dyDescent="0.25">
      <c r="B33" s="470"/>
      <c r="C33" s="471"/>
      <c r="D33" s="474" t="s">
        <v>461</v>
      </c>
      <c r="E33" s="201" t="s">
        <v>607</v>
      </c>
      <c r="F33" s="201" t="s">
        <v>607</v>
      </c>
      <c r="G33" s="481" t="s">
        <v>607</v>
      </c>
      <c r="H33" s="201" t="s">
        <v>607</v>
      </c>
      <c r="I33" s="201" t="s">
        <v>607</v>
      </c>
      <c r="J33" s="201" t="s">
        <v>607</v>
      </c>
      <c r="K33" s="201" t="s">
        <v>607</v>
      </c>
      <c r="L33" s="469"/>
    </row>
    <row r="34" spans="2:12" ht="36" customHeight="1" x14ac:dyDescent="0.25">
      <c r="B34" s="470"/>
      <c r="C34" s="471"/>
      <c r="D34" s="475" t="s">
        <v>463</v>
      </c>
      <c r="E34" s="201"/>
      <c r="F34" s="201"/>
      <c r="G34" s="201"/>
      <c r="H34" s="201"/>
      <c r="I34" s="201"/>
      <c r="J34" s="201"/>
      <c r="K34" s="201"/>
      <c r="L34" s="469"/>
    </row>
    <row r="35" spans="2:12" ht="36" customHeight="1" x14ac:dyDescent="0.25">
      <c r="B35" s="470"/>
      <c r="C35" s="471"/>
      <c r="D35" s="474" t="s">
        <v>465</v>
      </c>
      <c r="E35" s="201" t="s">
        <v>607</v>
      </c>
      <c r="F35" s="201" t="s">
        <v>607</v>
      </c>
      <c r="G35" s="201" t="s">
        <v>607</v>
      </c>
      <c r="H35" s="201" t="s">
        <v>607</v>
      </c>
      <c r="I35" s="201" t="s">
        <v>607</v>
      </c>
      <c r="J35" s="201" t="s">
        <v>607</v>
      </c>
      <c r="K35" s="201" t="s">
        <v>607</v>
      </c>
      <c r="L35" s="469"/>
    </row>
    <row r="36" spans="2:12" ht="36" customHeight="1" x14ac:dyDescent="0.25">
      <c r="B36" s="470"/>
      <c r="C36" s="471"/>
      <c r="D36" s="475" t="s">
        <v>464</v>
      </c>
      <c r="E36" s="201"/>
      <c r="F36" s="201"/>
      <c r="G36" s="201"/>
      <c r="H36" s="201"/>
      <c r="I36" s="201"/>
      <c r="J36" s="201"/>
      <c r="K36" s="201"/>
      <c r="L36" s="469"/>
    </row>
    <row r="37" spans="2:12" ht="14.4" thickBot="1" x14ac:dyDescent="0.3">
      <c r="C37" s="460"/>
      <c r="D37" s="477"/>
      <c r="E37" s="477"/>
      <c r="F37" s="477"/>
      <c r="G37" s="477"/>
      <c r="H37" s="477"/>
      <c r="I37" s="477"/>
      <c r="J37" s="477"/>
      <c r="K37" s="478"/>
      <c r="L37" s="479"/>
    </row>
  </sheetData>
  <sheetProtection algorithmName="SHA-512" hashValue="ckPuRND0sLeHv+/hRBqCMD5RTxTbH0yIUU1ggMdKcAghAGYegJskZ2xeW9ln5OjNVRVX96NBhGRoE5kAykeLDQ==" saltValue="QFFyp5l7d+2MtJ5ihSnJ5g==" spinCount="100000" sheet="1" objects="1" scenarios="1"/>
  <mergeCells count="6">
    <mergeCell ref="D2:K2"/>
    <mergeCell ref="D7:K7"/>
    <mergeCell ref="D8:K8"/>
    <mergeCell ref="D4:K4"/>
    <mergeCell ref="D5:K5"/>
    <mergeCell ref="D6:K6"/>
  </mergeCells>
  <dataValidations xWindow="76" yWindow="684" count="30">
    <dataValidation errorStyle="information" allowBlank="1" showInputMessage="1" showErrorMessage="1" promptTitle="Temperature" prompt="Did you use the air temperature or surface temperature for the modelling?" sqref="D24" xr:uid="{9F970218-109F-4C77-8982-350D04491789}"/>
    <dataValidation errorStyle="information" allowBlank="1" showInputMessage="1" showErrorMessage="1" promptTitle="Tourism activities - experience" prompt="Did you include activities where nature improves the experience but is not essential for the activity? If yes, please list the activities._x000a_" sqref="D29" xr:uid="{C1DCF861-716D-E843-9496-821683E354C2}"/>
    <dataValidation errorStyle="information" allowBlank="1" showInputMessage="1" showErrorMessage="1" promptTitle="Tourism activities - presence" prompt="Did you include activities requiring the presence of nature? If yes, please list the activities._x000a_" sqref="D28" xr:uid="{564E7203-FDCA-D945-82AB-CA7ECA4247ED}"/>
    <dataValidation errorStyle="information" allowBlank="1" showInputMessage="1" showErrorMessage="1" promptTitle="Tourism activities - other" prompt="Did you include any other activities? If yes, please list the activities" sqref="D30" xr:uid="{69AC87FA-C5E5-994A-BCB5-38CF8BCA474F}"/>
    <dataValidation errorStyle="information" allowBlank="1" showInputMessage="1" showErrorMessage="1" promptTitle="Greenhouses" prompt="Did you include production from greenhouses?_x000a_If yes, please list which crops." sqref="D12" xr:uid="{15277EA4-DF15-8D4D-B479-E330D6F866A9}"/>
    <dataValidation errorStyle="information" allowBlank="1" showInputMessage="1" showErrorMessage="1" promptTitle="Air / Surface temperature" prompt="Did you use the air temperature or surface temperature for the modelling? Yes / No" sqref="D24" xr:uid="{38EB4809-D2E3-7E4F-AC4A-FC5EC483A7A9}"/>
    <dataValidation errorStyle="information" allowBlank="1" showInputMessage="1" showErrorMessage="1" promptTitle="Forest coverage - FNAWS" prompt="Did you include all FNAWS? Yes / No" sqref="D22" xr:uid="{B82F3CEE-8009-BA4A-8D66-EC11B43A8793}"/>
    <dataValidation errorStyle="information" allowBlank="1" showInputMessage="1" showErrorMessage="1" promptTitle="Forest coverage - FAWS" prompt="Did you include all FAWS? Yes / No" sqref="D21" xr:uid="{208A9730-CAF8-EB42-96BB-A541CF24DEE4}"/>
    <dataValidation errorStyle="information" allowBlank="1" showInputMessage="1" showErrorMessage="1" promptTitle="Attractiveness correction" prompt="Did you apply correction factors in your attractiveness scoring?_x000a__x000a_If yes, please list features and practices that were corrected for in Model_Description, column J" sqref="D20" xr:uid="{AB86F381-5694-8243-BD7E-1CA8D060FD7C}"/>
    <dataValidation errorStyle="information" allowBlank="1" showInputMessage="1" showErrorMessage="1" promptTitle="Pollinator species" prompt="Which pollinator species did you include? Please select from the drop-down list in column F." sqref="D15" xr:uid="{01FF8EEC-C25B-F14E-B748-BBE373EFAA54}"/>
    <dataValidation errorStyle="information" allowBlank="1" showInputMessage="1" showErrorMessage="1" promptTitle="Length summer period by region" prompt="Did you use different lengths of summer period per region? Yes / No_x000a_If yes, please list the regions and the different lengths applied" sqref="D26" xr:uid="{3EF62E64-3487-48B3-96F9-DA3EA0B2ABDF}"/>
    <dataValidation errorStyle="information" allowBlank="1" showInputMessage="1" showErrorMessage="1" promptTitle="MMU" prompt="What is the size of the smallest feature reliably maped in the reported extent accounts (e.g. 0.5 ha)" sqref="D9" xr:uid="{FA20C4DC-03B4-49E0-A114-102480414837}"/>
    <dataValidation errorStyle="information" allowBlank="1" showInputMessage="1" showErrorMessage="1" promptTitle="Input data uncertainty assessm." prompt="When uncertainties surrounding inputs data and model outputs were assessed, then please describe how was this done" sqref="D36" xr:uid="{0C1F9CC4-AC8E-433C-BE1A-FBC4B5A6296E}"/>
    <dataValidation errorStyle="information" allowBlank="1" showInputMessage="1" showErrorMessage="1" promptTitle="On-ground verification" prompt="Has on-ground/in-situ verification of parameters been undertaken?" sqref="D31" xr:uid="{34ABEE29-BF8F-4641-9B7A-684763238757}"/>
    <dataValidation errorStyle="information" allowBlank="1" showInputMessage="1" showErrorMessage="1" promptTitle="Sensitivity analysis" prompt="When sensitivity analysis of model results was undertaken, please describe how this was done" sqref="D34" xr:uid="{2F42E705-6445-4D9B-9133-9CFA882C03AB}"/>
    <dataValidation errorStyle="information" allowBlank="1" showInputMessage="1" showErrorMessage="1" promptTitle="Uncertainty assessment" prompt="Have uncertainties surrounding inputs data and model outputs  been assessed?" sqref="D35" xr:uid="{2D93FA81-0802-47C6-8A46-23D5BCDE2BB6}"/>
    <dataValidation errorStyle="information" allowBlank="1" showInputMessage="1" showErrorMessage="1" promptTitle="Allocation pollinator habitats" prompt="How is the spatial allocation from pollinated crops to pollinator habitats been done?" sqref="D19" xr:uid="{C32C3214-6557-436D-B394-BE4404F5E7AE}"/>
    <dataValidation errorStyle="information" allowBlank="1" showInputMessage="1" showErrorMessage="1" promptTitle="City coverage" prompt="Does the model provide estimates for all cities within the country?" sqref="D23 D23" xr:uid="{E1D3E3F4-6C19-4F4F-AD74-90A327FE5FD9}"/>
    <dataValidation errorStyle="information" allowBlank="1" showInputMessage="1" showErrorMessage="1" promptTitle="Ecosystem coverage" prompt="Does your reporting provide estimates for all ecosystems within the country? If not, which ones were excluded and for what reason?" sqref="D11" xr:uid="{FA736452-0ED9-48C9-B320-5E4FDDF84111}"/>
    <dataValidation errorStyle="information" allowBlank="1" showInputMessage="1" showErrorMessage="1" promptTitle="Alternate Vd approach" prompt="If you did not use the default values or LAI values, what approach did you use?" sqref="D14" xr:uid="{94604F13-422D-4071-B14A-DC8FD419972B}"/>
    <dataValidation errorStyle="information" allowBlank="1" showInputMessage="1" showErrorMessage="1" promptTitle="Deposition Velocity approach" prompt="Did you use (i) the default values for Vd (ii) LAI based values; or (iii) another approach?" sqref="D13" xr:uid="{E80883E5-8E31-417B-B750-28BF610374D5}"/>
    <dataValidation errorStyle="information" allowBlank="1" showInputMessage="1" showErrorMessage="1" promptTitle="Acitivity-based types of bees" prompt="Did you distinguish between bumble bees and bees given that different factors drive their activity? " sqref="D16" xr:uid="{751BF6D0-2B01-46DE-B062-84A0FBC3026F}"/>
    <dataValidation errorStyle="information" allowBlank="1" showInputMessage="1" showErrorMessage="1" promptTitle="Crop dependency coefficient" prompt="Did you use the default crop dependency coefficients?_x000a__x000a_If modifications were applied, please provide details in Model_Description sheet, column J." sqref="D17" xr:uid="{DE3DF93E-B72F-4E90-AC1C-6AFA3602F36C}"/>
    <dataValidation errorStyle="information" allowBlank="1" showInputMessage="1" showErrorMessage="1" promptTitle="EU ecosystem typology" prompt="Does your reporting for ecosystem services use the EU ecosystem typology and descriptions of ecosystem types therein? Describe any deviations from the descriptions therein." sqref="D10" xr:uid="{D996A54C-8939-497D-BFF0-16B03ED78495}"/>
    <dataValidation errorStyle="information" allowBlank="1" showInputMessage="1" showErrorMessage="1" promptTitle="Exclusion cultivated honey bees" prompt="When the effect of pollination by cultivated honey bees was excluded, please describe how this was done." sqref="D18" xr:uid="{47BB3C64-91C5-4980-8360-39454C515791}"/>
    <dataValidation errorStyle="information" allowBlank="1" showInputMessage="1" showErrorMessage="1" promptTitle="Length of summer period" prompt="What length of summer period did you apply?" sqref="D25" xr:uid="{E2BEC632-743C-4757-913D-0AD341E7F5B9}"/>
    <dataValidation errorStyle="information" allowBlank="1" showInputMessage="1" showErrorMessage="1" promptTitle="Buffer zone" prompt="Did you apply a buffer zone around the city LAUs? _x000a__x000a_If Yes with another distance than the default 150m, please specify the distance on the METADATA Model Description sheet, column J._x000a_" sqref="D27" xr:uid="{66355C95-EDAF-4734-8A58-CDEDFDD36CAD}"/>
    <dataValidation errorStyle="information" allowBlank="1" showInputMessage="1" showErrorMessage="1" promptTitle="On-ground verification" prompt="When on-ground/in-situ verification of parameters was undertaken, please describe how this was done" sqref="D32" xr:uid="{978190D4-C98D-4416-BD90-DCA565502BC5}"/>
    <dataValidation errorStyle="information" allowBlank="1" showInputMessage="1" showErrorMessage="1" promptTitle="Sensitivity analysis" prompt="Has sensitivity analysis of model results been undertaken?" sqref="D33" xr:uid="{F5C667F6-35F9-4BB4-BBC3-D1559BC574C5}"/>
    <dataValidation errorStyle="information" allowBlank="1" showInputMessage="1" showErrorMessage="1" prompt="Does your reporting follow the EU ecosystem typology and definitions for all Level 1 ecosystem types? If not, which ones are missing?" sqref="D10" xr:uid="{8B03BEC7-F816-4FA6-A8AA-544E6A59D0C4}"/>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xWindow="76" yWindow="684" count="6">
        <x14:dataValidation type="list" allowBlank="1" showInputMessage="1" showErrorMessage="1" xr:uid="{BC074730-F200-42E2-AE9B-5D5FA485365E}">
          <x14:formula1>
            <xm:f>'Specific Lists'!$A$2:$A$3</xm:f>
          </x14:formula1>
          <xm:sqref>E12 G21:G22 J23 J26 E31:K31 E33:F33 H33:K33 E35:K35</xm:sqref>
        </x14:dataValidation>
        <x14:dataValidation type="list" allowBlank="1" showInputMessage="1" showErrorMessage="1" xr:uid="{FCE7265C-3A79-4090-9786-4DD4CF6023C5}">
          <x14:formula1>
            <xm:f>'Specific Lists'!$I$2:$I$4</xm:f>
          </x14:formula1>
          <xm:sqref>F15</xm:sqref>
        </x14:dataValidation>
        <x14:dataValidation type="list" allowBlank="1" showInputMessage="1" showErrorMessage="1" xr:uid="{A49DC18F-A996-47FC-B33A-AE6B24E2A34E}">
          <x14:formula1>
            <xm:f>'Specific Lists'!$Q$2:$Q$5</xm:f>
          </x14:formula1>
          <xm:sqref>F17</xm:sqref>
        </x14:dataValidation>
        <x14:dataValidation type="list" allowBlank="1" showInputMessage="1" showErrorMessage="1" xr:uid="{72C99A3E-C259-4A05-B649-2EB8559031AA}">
          <x14:formula1>
            <xm:f>'Specific Lists'!$U$2:$U$4</xm:f>
          </x14:formula1>
          <xm:sqref>J24</xm:sqref>
        </x14:dataValidation>
        <x14:dataValidation type="list" allowBlank="1" showInputMessage="1" showErrorMessage="1" xr:uid="{04FCED68-B8B0-45AB-A52D-A09A268FA5D1}">
          <x14:formula1>
            <xm:f>'Specific Lists'!$K$2:$K$5</xm:f>
          </x14:formula1>
          <xm:sqref>J25</xm:sqref>
        </x14:dataValidation>
        <x14:dataValidation type="list" allowBlank="1" showInputMessage="1" showErrorMessage="1" xr:uid="{C1E06357-2C7C-4FF8-840D-891C7A4B35F1}">
          <x14:formula1>
            <xm:f>'Specific Lists'!$S$2:$S$4</xm:f>
          </x14:formula1>
          <xm:sqref>J27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27F80-438A-4B57-8BA0-35F5CE34D5B4}">
  <sheetPr codeName="Sheet111">
    <tabColor rgb="FF62893B"/>
  </sheetPr>
  <dimension ref="C1:N24"/>
  <sheetViews>
    <sheetView showGridLines="0" topLeftCell="A3" zoomScale="98" zoomScaleNormal="98" workbookViewId="0">
      <selection activeCell="J17" sqref="J17"/>
    </sheetView>
  </sheetViews>
  <sheetFormatPr defaultColWidth="9.33203125" defaultRowHeight="13.8" x14ac:dyDescent="0.25"/>
  <cols>
    <col min="1" max="1" width="1.33203125" style="431" customWidth="1"/>
    <col min="2" max="2" width="0.6640625" style="431" customWidth="1"/>
    <col min="3" max="3" width="3.33203125" style="431" customWidth="1"/>
    <col min="4" max="4" width="38.44140625" style="432" customWidth="1"/>
    <col min="5" max="5" width="19.6640625" style="431" customWidth="1"/>
    <col min="6" max="6" width="20.6640625" style="431" customWidth="1"/>
    <col min="7" max="7" width="12.6640625" style="431" customWidth="1"/>
    <col min="8" max="8" width="26.109375" style="431" customWidth="1"/>
    <col min="9" max="9" width="28.44140625" style="431" customWidth="1"/>
    <col min="10" max="10" width="40" style="431" customWidth="1"/>
    <col min="11" max="12" width="20.6640625" style="431" customWidth="1"/>
    <col min="13" max="13" width="20.6640625" style="433" customWidth="1"/>
    <col min="14" max="14" width="3" style="431" customWidth="1"/>
    <col min="15" max="16384" width="9.33203125" style="431"/>
  </cols>
  <sheetData>
    <row r="1" spans="3:14" ht="14.4" thickBot="1" x14ac:dyDescent="0.3"/>
    <row r="2" spans="3:14" ht="40.5" customHeight="1" x14ac:dyDescent="0.3">
      <c r="C2" s="434"/>
      <c r="D2" s="611"/>
      <c r="E2" s="611"/>
      <c r="F2" s="435"/>
      <c r="G2" s="435"/>
      <c r="H2" s="435"/>
      <c r="I2" s="435"/>
      <c r="J2" s="435"/>
      <c r="K2" s="436"/>
      <c r="L2" s="436"/>
      <c r="M2" s="437"/>
      <c r="N2" s="438"/>
    </row>
    <row r="3" spans="3:14" ht="16.8" x14ac:dyDescent="0.25">
      <c r="C3" s="440"/>
      <c r="D3" s="441"/>
      <c r="E3" s="442"/>
      <c r="F3" s="442"/>
      <c r="G3" s="442"/>
      <c r="H3" s="442"/>
      <c r="I3" s="442"/>
      <c r="J3" s="442"/>
      <c r="K3" s="443"/>
      <c r="L3" s="618"/>
      <c r="M3" s="618"/>
      <c r="N3" s="445"/>
    </row>
    <row r="4" spans="3:14" ht="16.95" customHeight="1" x14ac:dyDescent="0.25">
      <c r="C4" s="440"/>
      <c r="D4" s="619" t="s">
        <v>447</v>
      </c>
      <c r="E4" s="619"/>
      <c r="F4" s="619"/>
      <c r="G4" s="446"/>
      <c r="H4" s="446"/>
      <c r="I4" s="446"/>
      <c r="J4" s="446"/>
      <c r="K4" s="443"/>
      <c r="L4" s="618"/>
      <c r="M4" s="618"/>
      <c r="N4" s="445"/>
    </row>
    <row r="5" spans="3:14" ht="7.5" customHeight="1" x14ac:dyDescent="0.25">
      <c r="C5" s="440"/>
      <c r="D5" s="620"/>
      <c r="E5" s="620"/>
      <c r="F5" s="620"/>
      <c r="G5" s="447"/>
      <c r="H5" s="447"/>
      <c r="I5" s="447"/>
      <c r="J5" s="447"/>
      <c r="K5" s="443"/>
      <c r="L5" s="443"/>
      <c r="M5" s="444"/>
      <c r="N5" s="445"/>
    </row>
    <row r="6" spans="3:14" ht="40.5" customHeight="1" x14ac:dyDescent="0.25">
      <c r="C6" s="440"/>
      <c r="D6" s="621" t="s">
        <v>441</v>
      </c>
      <c r="E6" s="621"/>
      <c r="F6" s="621"/>
      <c r="G6" s="448"/>
      <c r="H6" s="448"/>
      <c r="I6" s="448"/>
      <c r="J6" s="448"/>
      <c r="K6" s="443"/>
      <c r="L6" s="443"/>
      <c r="M6" s="444"/>
      <c r="N6" s="445"/>
    </row>
    <row r="7" spans="3:14" ht="34.5" customHeight="1" x14ac:dyDescent="0.25">
      <c r="C7" s="440"/>
      <c r="D7" s="612" t="s">
        <v>446</v>
      </c>
      <c r="E7" s="612"/>
      <c r="F7" s="612"/>
      <c r="G7" s="448"/>
      <c r="H7" s="448"/>
      <c r="I7" s="448"/>
      <c r="J7" s="448"/>
      <c r="K7" s="443"/>
      <c r="L7" s="443"/>
      <c r="M7" s="443"/>
      <c r="N7" s="445"/>
    </row>
    <row r="8" spans="3:14" ht="34.5" customHeight="1" thickBot="1" x14ac:dyDescent="0.3">
      <c r="C8" s="440"/>
      <c r="D8" s="616" t="s">
        <v>825</v>
      </c>
      <c r="E8" s="616"/>
      <c r="F8" s="616"/>
      <c r="G8" s="448"/>
      <c r="H8" s="617" t="s">
        <v>826</v>
      </c>
      <c r="I8" s="617"/>
      <c r="J8" s="617"/>
      <c r="K8" s="617"/>
      <c r="L8" s="617"/>
      <c r="M8" s="617"/>
      <c r="N8" s="445"/>
    </row>
    <row r="9" spans="3:14" ht="41.4" x14ac:dyDescent="0.25">
      <c r="C9" s="449"/>
      <c r="D9" s="464" t="s">
        <v>150</v>
      </c>
      <c r="E9" s="453" t="s">
        <v>827</v>
      </c>
      <c r="F9" s="451" t="s">
        <v>828</v>
      </c>
      <c r="G9" s="452" t="s">
        <v>829</v>
      </c>
      <c r="H9" s="453" t="s">
        <v>830</v>
      </c>
      <c r="I9" s="453" t="s">
        <v>482</v>
      </c>
      <c r="J9" s="453" t="s">
        <v>483</v>
      </c>
      <c r="K9" s="453" t="s">
        <v>484</v>
      </c>
      <c r="L9" s="453" t="s">
        <v>481</v>
      </c>
      <c r="M9" s="451" t="s">
        <v>485</v>
      </c>
      <c r="N9" s="445"/>
    </row>
    <row r="10" spans="3:14" ht="16.8" x14ac:dyDescent="0.25">
      <c r="C10" s="454"/>
      <c r="D10" s="457" t="s">
        <v>81</v>
      </c>
      <c r="E10" s="203" t="s">
        <v>606</v>
      </c>
      <c r="F10" s="411" t="s">
        <v>607</v>
      </c>
      <c r="G10" s="465"/>
      <c r="H10" s="412"/>
      <c r="I10" s="203"/>
      <c r="J10" s="426" t="s">
        <v>831</v>
      </c>
      <c r="K10" s="203"/>
      <c r="L10" s="203"/>
      <c r="M10" s="204"/>
      <c r="N10" s="445"/>
    </row>
    <row r="11" spans="3:14" ht="28.8" x14ac:dyDescent="0.25">
      <c r="C11" s="454"/>
      <c r="D11" s="457" t="s">
        <v>101</v>
      </c>
      <c r="E11" s="203" t="s">
        <v>607</v>
      </c>
      <c r="F11" s="411" t="s">
        <v>607</v>
      </c>
      <c r="G11" s="465"/>
      <c r="H11" s="412"/>
      <c r="I11" s="203"/>
      <c r="J11" s="426" t="s">
        <v>832</v>
      </c>
      <c r="K11" s="203"/>
      <c r="L11" s="203"/>
      <c r="M11" s="204"/>
      <c r="N11" s="445"/>
    </row>
    <row r="12" spans="3:14" ht="28.8" x14ac:dyDescent="0.25">
      <c r="C12" s="454"/>
      <c r="D12" s="457" t="s">
        <v>400</v>
      </c>
      <c r="E12" s="203" t="s">
        <v>606</v>
      </c>
      <c r="F12" s="411" t="s">
        <v>607</v>
      </c>
      <c r="G12" s="465"/>
      <c r="H12" s="412"/>
      <c r="I12" s="203"/>
      <c r="J12" s="426" t="s">
        <v>833</v>
      </c>
      <c r="K12" s="203"/>
      <c r="L12" s="203"/>
      <c r="M12" s="204"/>
      <c r="N12" s="445"/>
    </row>
    <row r="13" spans="3:14" ht="28.8" x14ac:dyDescent="0.25">
      <c r="C13" s="454"/>
      <c r="D13" s="457" t="s">
        <v>160</v>
      </c>
      <c r="E13" s="203" t="s">
        <v>606</v>
      </c>
      <c r="F13" s="411" t="s">
        <v>607</v>
      </c>
      <c r="G13" s="465"/>
      <c r="H13" s="412"/>
      <c r="I13" s="203"/>
      <c r="J13" s="426" t="s">
        <v>834</v>
      </c>
      <c r="K13" s="203"/>
      <c r="L13" s="203"/>
      <c r="M13" s="204"/>
      <c r="N13" s="445"/>
    </row>
    <row r="14" spans="3:14" ht="28.8" x14ac:dyDescent="0.25">
      <c r="C14" s="454"/>
      <c r="D14" s="457" t="s">
        <v>686</v>
      </c>
      <c r="E14" s="203" t="s">
        <v>606</v>
      </c>
      <c r="F14" s="411" t="s">
        <v>607</v>
      </c>
      <c r="G14" s="448"/>
      <c r="H14" s="412"/>
      <c r="I14" s="203"/>
      <c r="J14" s="426" t="s">
        <v>835</v>
      </c>
      <c r="K14" s="203"/>
      <c r="L14" s="203"/>
      <c r="M14" s="204"/>
      <c r="N14" s="445"/>
    </row>
    <row r="15" spans="3:14" ht="16.8" x14ac:dyDescent="0.25">
      <c r="C15" s="454"/>
      <c r="D15" s="457" t="s">
        <v>687</v>
      </c>
      <c r="E15" s="203" t="s">
        <v>607</v>
      </c>
      <c r="F15" s="411" t="s">
        <v>607</v>
      </c>
      <c r="G15" s="448"/>
      <c r="H15" s="412" t="s">
        <v>910</v>
      </c>
      <c r="I15" s="203" t="s">
        <v>914</v>
      </c>
      <c r="J15" s="426" t="s">
        <v>911</v>
      </c>
      <c r="K15" s="203" t="s">
        <v>917</v>
      </c>
      <c r="L15" s="203" t="s">
        <v>913</v>
      </c>
      <c r="M15" s="577" t="s">
        <v>915</v>
      </c>
      <c r="N15" s="445"/>
    </row>
    <row r="16" spans="3:14" ht="43.2" x14ac:dyDescent="0.25">
      <c r="C16" s="454"/>
      <c r="D16" s="457" t="s">
        <v>449</v>
      </c>
      <c r="E16" s="203" t="s">
        <v>607</v>
      </c>
      <c r="F16" s="411" t="s">
        <v>607</v>
      </c>
      <c r="G16" s="448"/>
      <c r="H16" s="412"/>
      <c r="I16" s="203"/>
      <c r="J16" s="426" t="s">
        <v>937</v>
      </c>
      <c r="K16" s="203"/>
      <c r="L16" s="203"/>
      <c r="M16" s="204"/>
      <c r="N16" s="445"/>
    </row>
    <row r="17" spans="3:14" ht="28.8" x14ac:dyDescent="0.25">
      <c r="C17" s="454"/>
      <c r="D17" s="457" t="s">
        <v>119</v>
      </c>
      <c r="E17" s="203" t="s">
        <v>606</v>
      </c>
      <c r="F17" s="411" t="s">
        <v>606</v>
      </c>
      <c r="G17" s="448"/>
      <c r="H17" s="412"/>
      <c r="I17" s="203"/>
      <c r="J17" s="426" t="s">
        <v>836</v>
      </c>
      <c r="K17" s="203"/>
      <c r="L17" s="203"/>
      <c r="M17" s="204"/>
      <c r="N17" s="445"/>
    </row>
    <row r="18" spans="3:14" ht="43.2" x14ac:dyDescent="0.25">
      <c r="C18" s="454"/>
      <c r="D18" s="457" t="s">
        <v>121</v>
      </c>
      <c r="E18" s="203"/>
      <c r="F18" s="411"/>
      <c r="G18" s="448"/>
      <c r="H18" s="412"/>
      <c r="I18" s="203"/>
      <c r="J18" s="426" t="s">
        <v>837</v>
      </c>
      <c r="K18" s="203"/>
      <c r="L18" s="203"/>
      <c r="M18" s="204"/>
      <c r="N18" s="445"/>
    </row>
    <row r="19" spans="3:14" ht="16.8" x14ac:dyDescent="0.25">
      <c r="C19" s="454"/>
      <c r="D19" s="457"/>
      <c r="E19" s="203"/>
      <c r="F19" s="411"/>
      <c r="G19" s="448"/>
      <c r="H19" s="412"/>
      <c r="I19" s="203"/>
      <c r="J19" s="203"/>
      <c r="K19" s="203"/>
      <c r="L19" s="203"/>
      <c r="M19" s="204"/>
      <c r="N19" s="445"/>
    </row>
    <row r="20" spans="3:14" ht="16.8" x14ac:dyDescent="0.25">
      <c r="C20" s="454"/>
      <c r="D20" s="457"/>
      <c r="E20" s="203"/>
      <c r="F20" s="411"/>
      <c r="G20" s="448"/>
      <c r="H20" s="412"/>
      <c r="I20" s="203"/>
      <c r="J20" s="203"/>
      <c r="K20" s="203"/>
      <c r="L20" s="203"/>
      <c r="M20" s="204"/>
      <c r="N20" s="445"/>
    </row>
    <row r="21" spans="3:14" ht="16.8" x14ac:dyDescent="0.25">
      <c r="C21" s="454"/>
      <c r="D21" s="457"/>
      <c r="E21" s="203"/>
      <c r="F21" s="411"/>
      <c r="G21" s="448"/>
      <c r="H21" s="412"/>
      <c r="I21" s="203"/>
      <c r="J21" s="203"/>
      <c r="K21" s="203"/>
      <c r="L21" s="203"/>
      <c r="M21" s="204"/>
      <c r="N21" s="445"/>
    </row>
    <row r="22" spans="3:14" ht="16.8" x14ac:dyDescent="0.25">
      <c r="C22" s="454"/>
      <c r="D22" s="466"/>
      <c r="E22" s="203"/>
      <c r="F22" s="411"/>
      <c r="G22" s="448"/>
      <c r="H22" s="412"/>
      <c r="I22" s="203"/>
      <c r="J22" s="203"/>
      <c r="K22" s="203"/>
      <c r="L22" s="203"/>
      <c r="M22" s="204"/>
      <c r="N22" s="445"/>
    </row>
    <row r="23" spans="3:14" ht="17.399999999999999" thickBot="1" x14ac:dyDescent="0.3">
      <c r="C23" s="454"/>
      <c r="D23" s="467"/>
      <c r="E23" s="205"/>
      <c r="F23" s="413"/>
      <c r="G23" s="448"/>
      <c r="H23" s="414"/>
      <c r="I23" s="205"/>
      <c r="J23" s="205"/>
      <c r="K23" s="205"/>
      <c r="L23" s="205"/>
      <c r="M23" s="206"/>
      <c r="N23" s="445"/>
    </row>
    <row r="24" spans="3:14" ht="17.399999999999999" thickBot="1" x14ac:dyDescent="0.3">
      <c r="C24" s="460"/>
      <c r="D24" s="461"/>
      <c r="E24" s="461"/>
      <c r="F24" s="461"/>
      <c r="G24" s="461"/>
      <c r="H24" s="461"/>
      <c r="I24" s="461"/>
      <c r="J24" s="461"/>
      <c r="K24" s="461"/>
      <c r="L24" s="461"/>
      <c r="M24" s="461"/>
      <c r="N24" s="463"/>
    </row>
  </sheetData>
  <sheetProtection algorithmName="SHA-512" hashValue="uzJ9V8WsKE+uv5whXbFnfKN2alcZd8OeeVSmGrnvHlypTbMvLN4UnErs6z79jyVK2/lZU21wlIiLQPIQ82FRpw==" saltValue="RIdegF0ZFx0h/gUVxUC2sg==" spinCount="100000" sheet="1" objects="1" scenarios="1"/>
  <mergeCells count="9">
    <mergeCell ref="D8:F8"/>
    <mergeCell ref="H8:M8"/>
    <mergeCell ref="D2:E2"/>
    <mergeCell ref="L4:M4"/>
    <mergeCell ref="D4:F4"/>
    <mergeCell ref="D5:F5"/>
    <mergeCell ref="D6:F6"/>
    <mergeCell ref="D7:F7"/>
    <mergeCell ref="L3:M3"/>
  </mergeCells>
  <dataValidations count="10">
    <dataValidation allowBlank="1" showInputMessage="1" showErrorMessage="1" promptTitle="Use INCA tool" prompt="When using the default biophysical model:_x000a__x000a_Did you use the INCA tool's implementation (parameters) of the default model (Yes), or your own implementation (No)? If note, please provide details in columns I-M." sqref="F9" xr:uid="{592B96AF-DEE9-4665-928F-3AC17420A66A}"/>
    <dataValidation allowBlank="1" showInputMessage="1" showErrorMessage="1" promptTitle="Use of default biophysical model" prompt="Did you use the default biophysical model or method?_x000a__x000a_When NOT using the default model, then please describe the model used in columns H through M." sqref="E9" xr:uid="{0AE4C78E-1A6F-42E4-8C9D-95DC3B60BF9F}"/>
    <dataValidation allowBlank="1" showInputMessage="1" showErrorMessage="1" promptTitle="Frequency" prompt="For which temporal resolution or time scale was the model developed: e.g., (sub-)daily, 5-daily, 10-daily, monthly, seasonal, yearly, 3-yearly, 5-yearly?" sqref="M9" xr:uid="{99208ED2-BBCF-4A3C-8E39-0A5D28A2F3BD}"/>
    <dataValidation allowBlank="1" showInputMessage="1" showErrorMessage="1" promptTitle="Spatial resolution" prompt="What is the spatial resolution for which the model was developed and tested/validated?" sqref="L9" xr:uid="{C4131D25-4155-444F-AC39-987BB7A09B08}"/>
    <dataValidation allowBlank="1" showInputMessage="1" showErrorMessage="1" promptTitle="Scale" prompt="For which geographic scale was the model developed (e.g., local/sub-national, national, continental, global)?" sqref="K9" xr:uid="{9394D0FA-72F7-492F-BE46-27FE869ECA17}"/>
    <dataValidation allowBlank="1" showInputMessage="1" showErrorMessage="1" promptTitle="Parameters" prompt="Which parameters are used to constrain the model and how are they defined?" sqref="J9" xr:uid="{E62ACB09-506C-4FF4-A182-5B8A2EDDC8BD}"/>
    <dataValidation allowBlank="1" showInputMessage="1" showErrorMessage="1" promptTitle="Main model variables" prompt="Which key variables are used in the biophysical model used?" sqref="I9" xr:uid="{68CB3574-FDA8-4041-A121-1062973B5C65}"/>
    <dataValidation allowBlank="1" showInputMessage="1" showErrorMessage="1" promptTitle="Biophysical model name" prompt="When a non-default biophysical model or methodology is applied, please indicate its name. If a name is not available, insert a short descriptive phrase instead." sqref="H9" xr:uid="{1B09E220-B907-469F-83C5-2F7C4310366F}"/>
    <dataValidation allowBlank="1" showInputMessage="1" showErrorMessage="1" promptTitle="Service" prompt="Name of the service for which a non-default biophysical was applied" sqref="D9" xr:uid="{D31F1D66-3374-4C4B-A022-EF36ACAB2735}"/>
    <dataValidation errorStyle="information" allowBlank="1" showErrorMessage="1" promptTitle="MAPPING OF SOURCE DATA" prompt="Here, compilers are asked to inform about data sources for terrestrial Level 2 ecosystem types that are inherently “difficult to map” to EU ecosystem typology, and especially those with a potentially strong influence on Level 1 results." sqref="D8:F8" xr:uid="{F0429FDE-C45B-4FEB-BA6B-80F1DA3C9ED6}"/>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AA90FA6-45E6-488D-85D8-F3D4FFC0AEF5}">
          <x14:formula1>
            <xm:f>'Specific Lists'!$A$2:$A$3</xm:f>
          </x14:formula1>
          <xm:sqref>E10:E18 F10:F18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9A794-7818-4122-9F2F-85DB2DDFCE29}">
  <sheetPr codeName="Sheet10">
    <tabColor rgb="FF62893B"/>
  </sheetPr>
  <dimension ref="C1:N32"/>
  <sheetViews>
    <sheetView showGridLines="0" topLeftCell="A8" zoomScaleNormal="100" workbookViewId="0">
      <selection activeCell="H22" sqref="H22"/>
    </sheetView>
  </sheetViews>
  <sheetFormatPr defaultColWidth="9.33203125" defaultRowHeight="13.8" x14ac:dyDescent="0.25"/>
  <cols>
    <col min="1" max="1" width="1.33203125" style="431" customWidth="1"/>
    <col min="2" max="2" width="0.6640625" style="431" customWidth="1"/>
    <col min="3" max="3" width="3.33203125" style="431" customWidth="1"/>
    <col min="4" max="4" width="38.44140625" style="432" customWidth="1"/>
    <col min="5" max="5" width="38.44140625" style="431" customWidth="1"/>
    <col min="6" max="6" width="5.6640625" style="431" customWidth="1"/>
    <col min="7" max="7" width="38.44140625" style="431" customWidth="1"/>
    <col min="8" max="8" width="12.6640625" style="431" customWidth="1"/>
    <col min="9" max="9" width="15.6640625" style="433" customWidth="1"/>
    <col min="10" max="10" width="18" style="431" customWidth="1"/>
    <col min="11" max="11" width="30.6640625" style="431" customWidth="1"/>
    <col min="12" max="12" width="3" style="431" customWidth="1"/>
    <col min="13" max="13" width="9.33203125" style="431"/>
    <col min="14" max="14" width="51.44140625" style="431" customWidth="1"/>
    <col min="15" max="16384" width="9.33203125" style="431"/>
  </cols>
  <sheetData>
    <row r="1" spans="3:14" ht="14.4" thickBot="1" x14ac:dyDescent="0.3"/>
    <row r="2" spans="3:14" ht="40.5" customHeight="1" x14ac:dyDescent="0.3">
      <c r="C2" s="434"/>
      <c r="D2" s="611"/>
      <c r="E2" s="611"/>
      <c r="F2" s="435"/>
      <c r="G2" s="435"/>
      <c r="H2" s="436"/>
      <c r="I2" s="437"/>
      <c r="J2" s="437"/>
      <c r="K2" s="437"/>
      <c r="L2" s="438"/>
      <c r="N2" s="439"/>
    </row>
    <row r="3" spans="3:14" ht="16.8" x14ac:dyDescent="0.25">
      <c r="C3" s="440"/>
      <c r="D3" s="441"/>
      <c r="E3" s="442"/>
      <c r="F3" s="442"/>
      <c r="G3" s="442"/>
      <c r="H3" s="443"/>
      <c r="I3" s="444"/>
      <c r="J3" s="444"/>
      <c r="K3" s="444"/>
      <c r="L3" s="445"/>
      <c r="N3" s="439"/>
    </row>
    <row r="4" spans="3:14" ht="16.8" x14ac:dyDescent="0.25">
      <c r="C4" s="440"/>
      <c r="D4" s="623" t="s">
        <v>447</v>
      </c>
      <c r="E4" s="623"/>
      <c r="F4" s="446"/>
      <c r="G4" s="446"/>
      <c r="H4" s="443"/>
      <c r="I4" s="444"/>
      <c r="J4" s="444"/>
      <c r="K4" s="444"/>
      <c r="L4" s="445"/>
      <c r="N4" s="433"/>
    </row>
    <row r="5" spans="3:14" ht="5.25" customHeight="1" x14ac:dyDescent="0.25">
      <c r="C5" s="440"/>
      <c r="D5" s="624"/>
      <c r="E5" s="624"/>
      <c r="F5" s="447"/>
      <c r="G5" s="447"/>
      <c r="H5" s="443"/>
      <c r="I5" s="444"/>
      <c r="J5" s="444"/>
      <c r="K5" s="444"/>
      <c r="L5" s="445"/>
      <c r="N5" s="433"/>
    </row>
    <row r="6" spans="3:14" ht="40.5" customHeight="1" x14ac:dyDescent="0.25">
      <c r="C6" s="440"/>
      <c r="D6" s="625" t="s">
        <v>441</v>
      </c>
      <c r="E6" s="625"/>
      <c r="F6" s="448"/>
      <c r="G6" s="448"/>
      <c r="H6" s="443"/>
      <c r="I6" s="444"/>
      <c r="J6" s="444"/>
      <c r="K6" s="444"/>
      <c r="L6" s="445"/>
      <c r="N6" s="433"/>
    </row>
    <row r="7" spans="3:14" ht="34.5" customHeight="1" x14ac:dyDescent="0.25">
      <c r="C7" s="440"/>
      <c r="D7" s="612" t="s">
        <v>442</v>
      </c>
      <c r="E7" s="612"/>
      <c r="F7" s="447"/>
      <c r="G7" s="448"/>
      <c r="H7" s="443"/>
      <c r="I7" s="444"/>
      <c r="J7" s="444"/>
      <c r="K7" s="444"/>
      <c r="L7" s="445"/>
      <c r="N7" s="433"/>
    </row>
    <row r="8" spans="3:14" ht="34.5" customHeight="1" thickBot="1" x14ac:dyDescent="0.3">
      <c r="C8" s="440"/>
      <c r="D8" s="612" t="s">
        <v>443</v>
      </c>
      <c r="E8" s="612"/>
      <c r="F8" s="447"/>
      <c r="G8" s="448"/>
      <c r="H8" s="443"/>
      <c r="I8" s="622" t="s">
        <v>878</v>
      </c>
      <c r="J8" s="622"/>
      <c r="K8" s="622"/>
      <c r="L8" s="445"/>
      <c r="N8" s="433"/>
    </row>
    <row r="9" spans="3:14" ht="58.2" customHeight="1" x14ac:dyDescent="0.25">
      <c r="C9" s="449"/>
      <c r="D9" s="450" t="s">
        <v>444</v>
      </c>
      <c r="E9" s="451" t="s">
        <v>877</v>
      </c>
      <c r="F9" s="452"/>
      <c r="G9" s="451" t="s">
        <v>876</v>
      </c>
      <c r="H9" s="452" t="s">
        <v>829</v>
      </c>
      <c r="I9" s="453" t="s">
        <v>481</v>
      </c>
      <c r="J9" s="453" t="s">
        <v>838</v>
      </c>
      <c r="K9" s="451" t="s">
        <v>445</v>
      </c>
      <c r="L9" s="445"/>
    </row>
    <row r="10" spans="3:14" ht="18.45" customHeight="1" x14ac:dyDescent="0.25">
      <c r="C10" s="454">
        <v>1</v>
      </c>
      <c r="D10" s="455" t="s">
        <v>839</v>
      </c>
      <c r="E10" s="429" t="s">
        <v>840</v>
      </c>
      <c r="F10" s="456"/>
      <c r="G10" s="201" t="s">
        <v>607</v>
      </c>
      <c r="H10" s="456"/>
      <c r="I10" s="208">
        <v>10</v>
      </c>
      <c r="J10" s="208">
        <v>2024</v>
      </c>
      <c r="K10" s="207" t="s">
        <v>929</v>
      </c>
      <c r="L10" s="445"/>
    </row>
    <row r="11" spans="3:14" ht="16.8" x14ac:dyDescent="0.25">
      <c r="C11" s="454">
        <v>2</v>
      </c>
      <c r="D11" s="457" t="s">
        <v>466</v>
      </c>
      <c r="E11" s="430" t="s">
        <v>160</v>
      </c>
      <c r="F11" s="456"/>
      <c r="G11" s="207" t="s">
        <v>607</v>
      </c>
      <c r="H11" s="456"/>
      <c r="I11" s="208" t="s">
        <v>927</v>
      </c>
      <c r="J11" s="208">
        <v>2020</v>
      </c>
      <c r="K11" s="207" t="s">
        <v>928</v>
      </c>
      <c r="L11" s="445"/>
    </row>
    <row r="12" spans="3:14" ht="16.8" x14ac:dyDescent="0.25">
      <c r="C12" s="454">
        <v>3</v>
      </c>
      <c r="D12" s="457" t="s">
        <v>467</v>
      </c>
      <c r="E12" s="430" t="s">
        <v>160</v>
      </c>
      <c r="F12" s="456"/>
      <c r="G12" s="207" t="s">
        <v>607</v>
      </c>
      <c r="H12" s="456"/>
      <c r="I12" s="208" t="s">
        <v>927</v>
      </c>
      <c r="J12" s="208">
        <v>2022</v>
      </c>
      <c r="K12" s="207" t="s">
        <v>930</v>
      </c>
      <c r="L12" s="445"/>
    </row>
    <row r="13" spans="3:14" ht="16.8" x14ac:dyDescent="0.25">
      <c r="C13" s="454">
        <v>4</v>
      </c>
      <c r="D13" s="457" t="s">
        <v>468</v>
      </c>
      <c r="E13" s="430" t="s">
        <v>160</v>
      </c>
      <c r="F13" s="456"/>
      <c r="G13" s="207" t="s">
        <v>607</v>
      </c>
      <c r="H13" s="456"/>
      <c r="I13" s="208" t="s">
        <v>936</v>
      </c>
      <c r="J13" s="208">
        <v>2022</v>
      </c>
      <c r="K13" s="207" t="s">
        <v>931</v>
      </c>
      <c r="L13" s="445"/>
    </row>
    <row r="14" spans="3:14" ht="16.8" x14ac:dyDescent="0.25">
      <c r="C14" s="454">
        <v>5</v>
      </c>
      <c r="D14" s="457" t="s">
        <v>469</v>
      </c>
      <c r="E14" s="430" t="s">
        <v>81</v>
      </c>
      <c r="F14" s="456"/>
      <c r="G14" s="207" t="s">
        <v>607</v>
      </c>
      <c r="H14" s="456"/>
      <c r="I14" s="208" t="s">
        <v>915</v>
      </c>
      <c r="J14" s="208">
        <v>2024</v>
      </c>
      <c r="K14" s="207" t="s">
        <v>934</v>
      </c>
      <c r="L14" s="445"/>
    </row>
    <row r="15" spans="3:14" ht="16.8" x14ac:dyDescent="0.25">
      <c r="C15" s="454">
        <v>6</v>
      </c>
      <c r="D15" s="457" t="s">
        <v>470</v>
      </c>
      <c r="E15" s="430" t="s">
        <v>81</v>
      </c>
      <c r="F15" s="456"/>
      <c r="G15" s="207" t="s">
        <v>607</v>
      </c>
      <c r="H15" s="456"/>
      <c r="I15" s="208" t="s">
        <v>906</v>
      </c>
      <c r="J15" s="208">
        <v>2024</v>
      </c>
      <c r="K15" s="207" t="s">
        <v>932</v>
      </c>
      <c r="L15" s="445"/>
    </row>
    <row r="16" spans="3:14" ht="16.8" x14ac:dyDescent="0.25">
      <c r="C16" s="454">
        <v>7</v>
      </c>
      <c r="D16" s="457" t="s">
        <v>471</v>
      </c>
      <c r="E16" s="430" t="s">
        <v>101</v>
      </c>
      <c r="F16" s="456"/>
      <c r="G16" s="207" t="s">
        <v>607</v>
      </c>
      <c r="H16" s="456"/>
      <c r="I16" s="208" t="s">
        <v>915</v>
      </c>
      <c r="J16" s="208">
        <v>2020</v>
      </c>
      <c r="K16" s="207" t="s">
        <v>933</v>
      </c>
      <c r="L16" s="445"/>
    </row>
    <row r="17" spans="3:12" ht="16.8" x14ac:dyDescent="0.25">
      <c r="C17" s="454">
        <v>8</v>
      </c>
      <c r="D17" s="457" t="s">
        <v>453</v>
      </c>
      <c r="E17" s="430" t="s">
        <v>101</v>
      </c>
      <c r="F17" s="456"/>
      <c r="G17" s="207" t="s">
        <v>607</v>
      </c>
      <c r="H17" s="456"/>
      <c r="I17" s="208" t="s">
        <v>915</v>
      </c>
      <c r="J17" s="208">
        <v>2024</v>
      </c>
      <c r="K17" s="207" t="s">
        <v>935</v>
      </c>
      <c r="L17" s="445"/>
    </row>
    <row r="18" spans="3:12" ht="16.8" x14ac:dyDescent="0.25">
      <c r="C18" s="454">
        <v>9</v>
      </c>
      <c r="D18" s="457" t="s">
        <v>472</v>
      </c>
      <c r="E18" s="430" t="s">
        <v>753</v>
      </c>
      <c r="F18" s="456"/>
      <c r="G18" s="207" t="s">
        <v>607</v>
      </c>
      <c r="H18" s="456"/>
      <c r="I18" s="208" t="s">
        <v>915</v>
      </c>
      <c r="J18" s="208">
        <v>2022</v>
      </c>
      <c r="K18" s="207" t="s">
        <v>926</v>
      </c>
      <c r="L18" s="445"/>
    </row>
    <row r="19" spans="3:12" ht="16.8" x14ac:dyDescent="0.25">
      <c r="C19" s="454">
        <v>10</v>
      </c>
      <c r="D19" s="457" t="s">
        <v>473</v>
      </c>
      <c r="E19" s="430" t="s">
        <v>753</v>
      </c>
      <c r="F19" s="456"/>
      <c r="G19" s="207" t="s">
        <v>607</v>
      </c>
      <c r="H19" s="456"/>
      <c r="I19" s="208" t="s">
        <v>912</v>
      </c>
      <c r="J19" s="208">
        <v>2023</v>
      </c>
      <c r="K19" s="207" t="s">
        <v>910</v>
      </c>
      <c r="L19" s="445"/>
    </row>
    <row r="20" spans="3:12" ht="16.8" x14ac:dyDescent="0.25">
      <c r="C20" s="454">
        <v>11</v>
      </c>
      <c r="D20" s="457" t="s">
        <v>474</v>
      </c>
      <c r="E20" s="430" t="s">
        <v>116</v>
      </c>
      <c r="F20" s="456"/>
      <c r="G20" s="207" t="s">
        <v>607</v>
      </c>
      <c r="H20" s="456"/>
      <c r="I20" s="208" t="s">
        <v>918</v>
      </c>
      <c r="J20" s="208">
        <v>2024</v>
      </c>
      <c r="K20" s="207" t="s">
        <v>919</v>
      </c>
      <c r="L20" s="445"/>
    </row>
    <row r="21" spans="3:12" ht="16.8" x14ac:dyDescent="0.25">
      <c r="C21" s="454">
        <v>12</v>
      </c>
      <c r="D21" s="457" t="s">
        <v>475</v>
      </c>
      <c r="E21" s="430" t="s">
        <v>116</v>
      </c>
      <c r="F21" s="456"/>
      <c r="G21" s="207" t="s">
        <v>606</v>
      </c>
      <c r="H21" s="456"/>
      <c r="I21" s="208" t="s">
        <v>912</v>
      </c>
      <c r="J21" s="208">
        <v>2018</v>
      </c>
      <c r="K21" s="207" t="s">
        <v>920</v>
      </c>
      <c r="L21" s="445"/>
    </row>
    <row r="22" spans="3:12" ht="16.8" x14ac:dyDescent="0.25">
      <c r="C22" s="454">
        <v>13</v>
      </c>
      <c r="D22" s="457" t="s">
        <v>476</v>
      </c>
      <c r="E22" s="430" t="s">
        <v>116</v>
      </c>
      <c r="F22" s="456"/>
      <c r="G22" s="207" t="s">
        <v>606</v>
      </c>
      <c r="H22" s="456"/>
      <c r="I22" s="208" t="s">
        <v>922</v>
      </c>
      <c r="J22" s="208">
        <v>2022</v>
      </c>
      <c r="K22" s="207" t="s">
        <v>921</v>
      </c>
      <c r="L22" s="445"/>
    </row>
    <row r="23" spans="3:12" ht="16.8" x14ac:dyDescent="0.25">
      <c r="C23" s="454">
        <v>14</v>
      </c>
      <c r="D23" s="457" t="s">
        <v>477</v>
      </c>
      <c r="E23" s="430" t="s">
        <v>116</v>
      </c>
      <c r="F23" s="456"/>
      <c r="G23" s="207" t="s">
        <v>607</v>
      </c>
      <c r="H23" s="456"/>
      <c r="I23" s="208" t="s">
        <v>915</v>
      </c>
      <c r="J23" s="208" t="s">
        <v>915</v>
      </c>
      <c r="K23" s="207" t="s">
        <v>923</v>
      </c>
      <c r="L23" s="445"/>
    </row>
    <row r="24" spans="3:12" ht="16.8" x14ac:dyDescent="0.25">
      <c r="C24" s="454">
        <v>15</v>
      </c>
      <c r="D24" s="457" t="s">
        <v>425</v>
      </c>
      <c r="E24" s="430" t="s">
        <v>119</v>
      </c>
      <c r="F24" s="456"/>
      <c r="G24" s="207" t="s">
        <v>607</v>
      </c>
      <c r="H24" s="456"/>
      <c r="I24" s="208" t="s">
        <v>915</v>
      </c>
      <c r="J24" s="208">
        <v>2024</v>
      </c>
      <c r="K24" s="207" t="s">
        <v>925</v>
      </c>
      <c r="L24" s="445"/>
    </row>
    <row r="25" spans="3:12" ht="16.8" x14ac:dyDescent="0.25">
      <c r="C25" s="454">
        <v>16</v>
      </c>
      <c r="D25" s="457" t="s">
        <v>478</v>
      </c>
      <c r="E25" s="430" t="s">
        <v>119</v>
      </c>
      <c r="F25" s="456"/>
      <c r="G25" s="207" t="s">
        <v>607</v>
      </c>
      <c r="H25" s="456"/>
      <c r="I25" s="208" t="s">
        <v>915</v>
      </c>
      <c r="J25" s="208">
        <v>2018</v>
      </c>
      <c r="K25" s="207" t="s">
        <v>908</v>
      </c>
      <c r="L25" s="445"/>
    </row>
    <row r="26" spans="3:12" ht="16.8" x14ac:dyDescent="0.25">
      <c r="C26" s="454">
        <v>17</v>
      </c>
      <c r="D26" s="457" t="s">
        <v>479</v>
      </c>
      <c r="E26" s="430" t="s">
        <v>119</v>
      </c>
      <c r="F26" s="456"/>
      <c r="G26" s="207" t="s">
        <v>606</v>
      </c>
      <c r="H26" s="456"/>
      <c r="I26" s="208" t="s">
        <v>924</v>
      </c>
      <c r="J26" s="208">
        <v>2018</v>
      </c>
      <c r="K26" s="207" t="s">
        <v>907</v>
      </c>
      <c r="L26" s="445"/>
    </row>
    <row r="27" spans="3:12" ht="16.8" x14ac:dyDescent="0.25">
      <c r="C27" s="454">
        <v>18</v>
      </c>
      <c r="D27" s="457" t="s">
        <v>480</v>
      </c>
      <c r="E27" s="430" t="s">
        <v>400</v>
      </c>
      <c r="F27" s="456"/>
      <c r="G27" s="207" t="s">
        <v>607</v>
      </c>
      <c r="H27" s="456"/>
      <c r="I27" s="208" t="s">
        <v>915</v>
      </c>
      <c r="J27" s="208">
        <v>2024</v>
      </c>
      <c r="K27" s="207" t="s">
        <v>916</v>
      </c>
      <c r="L27" s="445"/>
    </row>
    <row r="28" spans="3:12" ht="16.8" x14ac:dyDescent="0.25">
      <c r="C28" s="454">
        <v>19</v>
      </c>
      <c r="D28" s="457"/>
      <c r="E28" s="427"/>
      <c r="F28" s="456"/>
      <c r="G28" s="207"/>
      <c r="H28" s="456"/>
      <c r="I28" s="208"/>
      <c r="J28" s="208"/>
      <c r="K28" s="207"/>
      <c r="L28" s="445"/>
    </row>
    <row r="29" spans="3:12" ht="16.8" x14ac:dyDescent="0.25">
      <c r="C29" s="454">
        <v>20</v>
      </c>
      <c r="D29" s="457"/>
      <c r="E29" s="427"/>
      <c r="F29" s="456"/>
      <c r="G29" s="207"/>
      <c r="H29" s="456"/>
      <c r="I29" s="208"/>
      <c r="J29" s="208"/>
      <c r="K29" s="207"/>
      <c r="L29" s="445"/>
    </row>
    <row r="30" spans="3:12" ht="17.399999999999999" thickBot="1" x14ac:dyDescent="0.3">
      <c r="C30" s="454">
        <v>21</v>
      </c>
      <c r="D30" s="457"/>
      <c r="E30" s="428"/>
      <c r="F30" s="456"/>
      <c r="G30" s="415"/>
      <c r="H30" s="456"/>
      <c r="I30" s="208"/>
      <c r="J30" s="208"/>
      <c r="K30" s="207"/>
      <c r="L30" s="445"/>
    </row>
    <row r="31" spans="3:12" ht="3.75" customHeight="1" x14ac:dyDescent="0.25">
      <c r="C31" s="458"/>
      <c r="D31" s="623"/>
      <c r="E31" s="623"/>
      <c r="F31" s="446"/>
      <c r="G31" s="446"/>
      <c r="H31" s="443"/>
      <c r="I31" s="459"/>
      <c r="J31" s="459"/>
      <c r="K31" s="459"/>
      <c r="L31" s="445"/>
    </row>
    <row r="32" spans="3:12" ht="11.25" customHeight="1" thickBot="1" x14ac:dyDescent="0.3">
      <c r="C32" s="460"/>
      <c r="D32" s="461"/>
      <c r="E32" s="461"/>
      <c r="F32" s="461"/>
      <c r="G32" s="461"/>
      <c r="H32" s="461"/>
      <c r="I32" s="461"/>
      <c r="J32" s="462"/>
      <c r="K32" s="462"/>
      <c r="L32" s="463"/>
    </row>
  </sheetData>
  <sheetProtection algorithmName="SHA-512" hashValue="6RnwVzYMBFl0OETez6tgJWrZMw5/DF9+kI9Yx9XeFpODkBC7bDHNbKxV92mvIdodyRx4OCTeVFYRppnwik4EIQ==" saltValue="KCWjbG4jvxyMkEtKPXHevQ==" spinCount="100000" sheet="1" objects="1" scenarios="1"/>
  <mergeCells count="8">
    <mergeCell ref="I8:K8"/>
    <mergeCell ref="D31:E31"/>
    <mergeCell ref="D2:E2"/>
    <mergeCell ref="D4:E4"/>
    <mergeCell ref="D5:E5"/>
    <mergeCell ref="D6:E6"/>
    <mergeCell ref="D7:E7"/>
    <mergeCell ref="D8:E8"/>
  </mergeCells>
  <dataValidations count="6">
    <dataValidation errorStyle="information" allowBlank="1" showInputMessage="1" showErrorMessage="1" promptTitle="Use default dataset" prompt="Did you use the default dataset that is provided on the INCA tool web site?_x000a__x000a_If you did not, then please describe the dataset in columns I J and K." sqref="G9" xr:uid="{BF1C8132-5E7F-4FA5-9CDD-70D6CEF21228}"/>
    <dataValidation errorStyle="information" allowBlank="1" showInputMessage="1" showErrorMessage="1" promptTitle="Other information" prompt="Please enter any other relevant information about source data used." sqref="K9" xr:uid="{93E2ABC5-43F0-4F51-9077-D6E953FDF266}"/>
    <dataValidation errorStyle="information" allowBlank="1" showErrorMessage="1" promptTitle="SOURCE DATA CHARACTERISTICS" prompt="This section collects information about source data used to compile ecosystem extent accounts you reported to Eurostat (ECOEXT). Please fill in a line for each source dataset used." sqref="D8:E8" xr:uid="{A9A97F5E-E88E-4DA5-BB02-590BF9590B14}"/>
    <dataValidation errorStyle="information" allowBlank="1" showInputMessage="1" showErrorMessage="1" promptTitle="Spatial resolution" prompt="Size of a single cell in the raster dataset, expressed in units according to the raster's spatial reference system (meter for projected reference systems, degrees otherwise)." sqref="I9" xr:uid="{D2D55FE5-92CD-49C4-9F8E-826D63D36A17}"/>
    <dataValidation errorStyle="information" allowBlank="1" showInputMessage="1" showErrorMessage="1" promptTitle="Dataset reference year " prompt="The year of the situation that is represented by the data (i.e. NOT necessarily the year when the dataset was finalized and published, but which year is shown by the source data)." sqref="J9" xr:uid="{AECF8528-5C79-4622-B189-A3AE60913282}"/>
    <dataValidation errorStyle="information" allowBlank="1" showInputMessage="1" showErrorMessage="1" promptTitle="Used in service" prompt="Please insert the ecosystem service for which this source dataset was used as input. We have pre-filled the cells in red font. If confirmed for your dataset, please chnage font to black, else revise the pre-filled text. _x000a_" sqref="E9" xr:uid="{D7164DB2-DFC5-4247-B28C-3DA80D973E36}"/>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BD7BCA2-9C24-4AE7-82CA-F7C415E03EF3}">
          <x14:formula1>
            <xm:f>'Specific Lists'!$A$2:$A$3</xm:f>
          </x14:formula1>
          <xm:sqref>G10:G27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16FE8-599E-4E08-837E-C89931844D2F}">
  <sheetPr codeName="Sheet3">
    <outlinePr summaryBelow="0"/>
  </sheetPr>
  <dimension ref="B1:BI67"/>
  <sheetViews>
    <sheetView showGridLines="0" tabSelected="1" zoomScale="70" zoomScaleNormal="70" workbookViewId="0">
      <pane xSplit="6" ySplit="7" topLeftCell="G39" activePane="bottomRight" state="frozen"/>
      <selection pane="topRight" activeCell="G1" sqref="G1"/>
      <selection pane="bottomLeft" activeCell="A8" sqref="A8"/>
      <selection pane="bottomRight" activeCell="Y46" sqref="Y46"/>
    </sheetView>
  </sheetViews>
  <sheetFormatPr defaultColWidth="8.88671875" defaultRowHeight="14.4" outlineLevelRow="1" x14ac:dyDescent="0.3"/>
  <cols>
    <col min="1" max="1" width="3.6640625" customWidth="1"/>
    <col min="2" max="2" width="24" style="15" hidden="1" customWidth="1"/>
    <col min="3" max="3" width="11.6640625" style="15" hidden="1" customWidth="1"/>
    <col min="4" max="4" width="7.109375" style="15" customWidth="1"/>
    <col min="5" max="5" width="61.109375" customWidth="1"/>
    <col min="6" max="6" width="16" customWidth="1"/>
    <col min="7" max="7" width="11.44140625" customWidth="1"/>
    <col min="8" max="9" width="3.88671875" customWidth="1"/>
    <col min="10" max="10" width="10.88671875" customWidth="1"/>
    <col min="11" max="11" width="11.44140625" customWidth="1"/>
    <col min="12" max="13" width="3.88671875" customWidth="1"/>
    <col min="14" max="14" width="10.88671875" customWidth="1"/>
    <col min="15" max="15" width="11.44140625" customWidth="1"/>
    <col min="16" max="17" width="3.88671875" customWidth="1"/>
    <col min="18" max="18" width="10.88671875" customWidth="1"/>
    <col min="19" max="19" width="11.44140625" customWidth="1"/>
    <col min="20" max="21" width="3.88671875" customWidth="1"/>
    <col min="22" max="22" width="10.88671875" customWidth="1"/>
    <col min="23" max="23" width="11.44140625" customWidth="1"/>
    <col min="24" max="25" width="3.88671875" customWidth="1"/>
    <col min="26" max="26" width="10.88671875" customWidth="1"/>
    <col min="27" max="27" width="11.44140625" customWidth="1"/>
    <col min="28" max="29" width="3.88671875" customWidth="1"/>
    <col min="30" max="30" width="10.88671875" customWidth="1"/>
    <col min="31" max="31" width="11.44140625" customWidth="1"/>
    <col min="32" max="33" width="3.88671875" customWidth="1"/>
    <col min="34" max="34" width="10.88671875" customWidth="1"/>
    <col min="35" max="35" width="11.44140625" customWidth="1"/>
    <col min="36" max="37" width="3.88671875" customWidth="1"/>
    <col min="38" max="38" width="10.88671875" customWidth="1"/>
    <col min="39" max="39" width="11.44140625" customWidth="1"/>
    <col min="40" max="41" width="3.88671875" customWidth="1"/>
    <col min="42" max="42" width="10.88671875" customWidth="1"/>
    <col min="43" max="43" width="11.44140625" customWidth="1"/>
    <col min="44" max="45" width="3.88671875" customWidth="1"/>
    <col min="46" max="46" width="10.88671875" customWidth="1"/>
    <col min="47" max="47" width="11.44140625" customWidth="1"/>
    <col min="48" max="49" width="3.88671875" customWidth="1"/>
    <col min="50" max="50" width="10.88671875" customWidth="1"/>
    <col min="51" max="51" width="11.44140625" customWidth="1"/>
    <col min="52" max="53" width="3.88671875" customWidth="1"/>
    <col min="54" max="54" width="10.88671875" customWidth="1"/>
    <col min="55" max="55" width="13.44140625" customWidth="1"/>
    <col min="56" max="57" width="3.88671875" customWidth="1"/>
    <col min="58" max="58" width="10.88671875" customWidth="1"/>
  </cols>
  <sheetData>
    <row r="1" spans="2:58" ht="15" thickBot="1" x14ac:dyDescent="0.35">
      <c r="F1" s="279"/>
      <c r="G1" s="280"/>
      <c r="H1" s="280"/>
      <c r="I1" s="280"/>
      <c r="J1" s="279"/>
      <c r="K1" s="280"/>
      <c r="L1" s="280"/>
      <c r="M1" s="280"/>
      <c r="N1" s="279"/>
      <c r="O1" s="280"/>
      <c r="P1" s="280"/>
      <c r="Q1" s="280"/>
      <c r="R1" s="279"/>
      <c r="S1" s="280"/>
      <c r="T1" s="280"/>
      <c r="U1" s="280"/>
      <c r="V1" s="279"/>
      <c r="W1" s="279"/>
      <c r="X1" s="280"/>
      <c r="Y1" s="280"/>
      <c r="Z1" s="279"/>
      <c r="AA1" s="280"/>
      <c r="AB1" s="280"/>
      <c r="AC1" s="280"/>
      <c r="AD1" s="279"/>
      <c r="AE1" s="280"/>
      <c r="AF1" s="280"/>
      <c r="AG1" s="280"/>
      <c r="AH1" s="279"/>
      <c r="AI1" s="280"/>
      <c r="AJ1" s="280"/>
      <c r="AK1" s="280"/>
      <c r="AL1" s="279"/>
      <c r="AM1" s="279"/>
      <c r="AN1" s="280"/>
      <c r="AO1" s="280"/>
      <c r="AP1" s="279"/>
      <c r="AQ1" s="280"/>
      <c r="AR1" s="280"/>
      <c r="AS1" s="280"/>
      <c r="AT1" s="279"/>
      <c r="AU1" s="280"/>
      <c r="AV1" s="280"/>
      <c r="AW1" s="280"/>
      <c r="AX1" s="279"/>
      <c r="AY1" s="280"/>
      <c r="AZ1" s="280"/>
      <c r="BA1" s="280"/>
      <c r="BB1" s="279"/>
      <c r="BC1" s="279"/>
      <c r="BD1" s="280"/>
      <c r="BE1" s="280"/>
      <c r="BF1" s="279"/>
    </row>
    <row r="2" spans="2:58" ht="57" customHeight="1" thickTop="1" x14ac:dyDescent="0.45">
      <c r="B2" s="16" t="s">
        <v>61</v>
      </c>
      <c r="C2" s="15" t="str">
        <f>IF('GETTING STARTED'!G9="","",'GETTING STARTED'!G9)</f>
        <v>EE</v>
      </c>
      <c r="E2" s="285"/>
      <c r="F2" s="626" t="s">
        <v>627</v>
      </c>
      <c r="G2" s="626"/>
      <c r="H2" s="626"/>
      <c r="I2" s="626"/>
      <c r="J2" s="626"/>
      <c r="K2" s="626"/>
      <c r="L2" s="626"/>
      <c r="M2" s="626"/>
      <c r="N2" s="626"/>
      <c r="O2" s="626"/>
      <c r="P2" s="626"/>
      <c r="Q2" s="626"/>
      <c r="R2" s="626"/>
      <c r="S2" s="626"/>
      <c r="T2" s="626"/>
      <c r="U2" s="626"/>
      <c r="V2" s="626"/>
      <c r="W2" s="626"/>
      <c r="X2" s="626"/>
      <c r="Y2" s="626"/>
      <c r="Z2" s="626"/>
      <c r="AA2" s="626"/>
      <c r="AB2" s="626"/>
      <c r="AC2" s="626"/>
      <c r="AD2" s="626"/>
      <c r="AE2" s="626"/>
      <c r="AF2" s="626"/>
      <c r="AG2" s="626"/>
      <c r="AH2" s="626"/>
      <c r="AI2" s="626"/>
      <c r="AJ2" s="626"/>
      <c r="AK2" s="626"/>
      <c r="AL2" s="626"/>
      <c r="AM2" s="626"/>
      <c r="AN2" s="626"/>
      <c r="AO2" s="626"/>
      <c r="AP2" s="626"/>
      <c r="AQ2" s="626"/>
      <c r="AR2" s="626"/>
      <c r="AS2" s="626"/>
      <c r="AT2" s="626"/>
      <c r="AU2" s="626"/>
      <c r="AV2" s="626"/>
      <c r="AW2" s="626"/>
      <c r="AX2" s="626"/>
      <c r="AY2" s="626"/>
      <c r="AZ2" s="626"/>
      <c r="BA2" s="626"/>
      <c r="BB2" s="626"/>
      <c r="BC2" s="626"/>
      <c r="BD2" s="285"/>
      <c r="BE2" s="285"/>
      <c r="BF2" s="285"/>
    </row>
    <row r="3" spans="2:58" ht="24.9" customHeight="1" x14ac:dyDescent="0.3">
      <c r="B3" s="16" t="s">
        <v>62</v>
      </c>
      <c r="C3" s="15">
        <f>IF('GETTING STARTED'!E10="","",'GETTING STARTED'!E10)</f>
        <v>2024</v>
      </c>
      <c r="E3" s="282" t="s">
        <v>630</v>
      </c>
      <c r="F3" s="281" t="str">
        <f>IF('GETTING STARTED'!$E$9="","",'GETTING STARTED'!$E$9)</f>
        <v>Estonia</v>
      </c>
      <c r="G3" s="281" t="str">
        <f>IF('GETTING STARTED'!$G$9="","",'GETTING STARTED'!$G$9)</f>
        <v>EE</v>
      </c>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row>
    <row r="4" spans="2:58" ht="21" x14ac:dyDescent="0.3">
      <c r="B4" s="16" t="s">
        <v>63</v>
      </c>
      <c r="C4" s="17" t="s">
        <v>64</v>
      </c>
      <c r="E4" s="282" t="s">
        <v>631</v>
      </c>
      <c r="F4" s="281">
        <f>IF('GETTING STARTED'!$E$10="","",'GETTING STARTED'!$E$10)</f>
        <v>2024</v>
      </c>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row>
    <row r="5" spans="2:58" ht="21.6" thickBot="1" x14ac:dyDescent="0.35">
      <c r="E5" s="283"/>
      <c r="F5" s="286"/>
      <c r="G5" s="284"/>
      <c r="H5" s="284"/>
      <c r="I5" s="284"/>
      <c r="J5" s="284"/>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row>
    <row r="6" spans="2:58" ht="15.75" customHeight="1" thickBot="1" x14ac:dyDescent="0.35">
      <c r="B6"/>
      <c r="E6" s="312"/>
      <c r="F6" s="311"/>
      <c r="G6" s="629">
        <v>1</v>
      </c>
      <c r="H6" s="630"/>
      <c r="I6" s="631"/>
      <c r="J6" s="632"/>
      <c r="K6" s="633">
        <v>2</v>
      </c>
      <c r="L6" s="631"/>
      <c r="M6" s="631"/>
      <c r="N6" s="632"/>
      <c r="O6" s="633">
        <v>3</v>
      </c>
      <c r="P6" s="631"/>
      <c r="Q6" s="631"/>
      <c r="R6" s="632"/>
      <c r="S6" s="633">
        <v>4</v>
      </c>
      <c r="T6" s="631"/>
      <c r="U6" s="631"/>
      <c r="V6" s="632"/>
      <c r="W6" s="633">
        <v>5</v>
      </c>
      <c r="X6" s="631"/>
      <c r="Y6" s="631"/>
      <c r="Z6" s="632"/>
      <c r="AA6" s="633">
        <v>6</v>
      </c>
      <c r="AB6" s="631"/>
      <c r="AC6" s="631"/>
      <c r="AD6" s="632"/>
      <c r="AE6" s="633">
        <v>7</v>
      </c>
      <c r="AF6" s="631"/>
      <c r="AG6" s="631"/>
      <c r="AH6" s="632"/>
      <c r="AI6" s="633">
        <v>8</v>
      </c>
      <c r="AJ6" s="631"/>
      <c r="AK6" s="631"/>
      <c r="AL6" s="632"/>
      <c r="AM6" s="633">
        <v>9</v>
      </c>
      <c r="AN6" s="631"/>
      <c r="AO6" s="631"/>
      <c r="AP6" s="632"/>
      <c r="AQ6" s="633">
        <v>10</v>
      </c>
      <c r="AR6" s="631"/>
      <c r="AS6" s="631"/>
      <c r="AT6" s="632"/>
      <c r="AU6" s="633">
        <v>11</v>
      </c>
      <c r="AV6" s="631"/>
      <c r="AW6" s="631"/>
      <c r="AX6" s="632"/>
      <c r="AY6" s="633">
        <v>12</v>
      </c>
      <c r="AZ6" s="631"/>
      <c r="BA6" s="631"/>
      <c r="BB6" s="634"/>
      <c r="BC6" s="633"/>
      <c r="BD6" s="631"/>
      <c r="BE6" s="631"/>
      <c r="BF6" s="634"/>
    </row>
    <row r="7" spans="2:58" ht="69" thickBot="1" x14ac:dyDescent="0.35">
      <c r="B7" s="318" t="s">
        <v>65</v>
      </c>
      <c r="C7" s="17" t="s">
        <v>66</v>
      </c>
      <c r="E7" s="319" t="s">
        <v>67</v>
      </c>
      <c r="F7" s="319" t="s">
        <v>66</v>
      </c>
      <c r="G7" s="36" t="s">
        <v>163</v>
      </c>
      <c r="H7" s="320" t="s">
        <v>605</v>
      </c>
      <c r="I7" s="627" t="s">
        <v>678</v>
      </c>
      <c r="J7" s="628"/>
      <c r="K7" s="37" t="s">
        <v>68</v>
      </c>
      <c r="L7" s="320" t="s">
        <v>605</v>
      </c>
      <c r="M7" s="627" t="s">
        <v>678</v>
      </c>
      <c r="N7" s="628"/>
      <c r="O7" s="37" t="s">
        <v>69</v>
      </c>
      <c r="P7" s="320" t="s">
        <v>605</v>
      </c>
      <c r="Q7" s="627" t="s">
        <v>678</v>
      </c>
      <c r="R7" s="628"/>
      <c r="S7" s="37" t="s">
        <v>70</v>
      </c>
      <c r="T7" s="320" t="s">
        <v>605</v>
      </c>
      <c r="U7" s="627" t="s">
        <v>678</v>
      </c>
      <c r="V7" s="628"/>
      <c r="W7" s="37" t="s">
        <v>71</v>
      </c>
      <c r="X7" s="320" t="s">
        <v>605</v>
      </c>
      <c r="Y7" s="627" t="s">
        <v>678</v>
      </c>
      <c r="Z7" s="628"/>
      <c r="AA7" s="37" t="s">
        <v>72</v>
      </c>
      <c r="AB7" s="320" t="s">
        <v>605</v>
      </c>
      <c r="AC7" s="627" t="s">
        <v>678</v>
      </c>
      <c r="AD7" s="628"/>
      <c r="AE7" s="37" t="s">
        <v>73</v>
      </c>
      <c r="AF7" s="320" t="s">
        <v>605</v>
      </c>
      <c r="AG7" s="627" t="s">
        <v>678</v>
      </c>
      <c r="AH7" s="628"/>
      <c r="AI7" s="37" t="s">
        <v>74</v>
      </c>
      <c r="AJ7" s="320" t="s">
        <v>605</v>
      </c>
      <c r="AK7" s="627" t="s">
        <v>678</v>
      </c>
      <c r="AL7" s="628"/>
      <c r="AM7" s="37" t="s">
        <v>75</v>
      </c>
      <c r="AN7" s="320" t="s">
        <v>605</v>
      </c>
      <c r="AO7" s="627" t="s">
        <v>678</v>
      </c>
      <c r="AP7" s="628"/>
      <c r="AQ7" s="37" t="s">
        <v>76</v>
      </c>
      <c r="AR7" s="320" t="s">
        <v>605</v>
      </c>
      <c r="AS7" s="627" t="s">
        <v>678</v>
      </c>
      <c r="AT7" s="628"/>
      <c r="AU7" s="37" t="s">
        <v>77</v>
      </c>
      <c r="AV7" s="320" t="s">
        <v>605</v>
      </c>
      <c r="AW7" s="627" t="s">
        <v>678</v>
      </c>
      <c r="AX7" s="628"/>
      <c r="AY7" s="37" t="s">
        <v>78</v>
      </c>
      <c r="AZ7" s="320" t="s">
        <v>605</v>
      </c>
      <c r="BA7" s="627" t="s">
        <v>678</v>
      </c>
      <c r="BB7" s="628"/>
      <c r="BC7" s="321" t="s">
        <v>79</v>
      </c>
      <c r="BD7" s="320" t="s">
        <v>605</v>
      </c>
      <c r="BE7" s="627" t="s">
        <v>678</v>
      </c>
      <c r="BF7" s="628"/>
    </row>
    <row r="8" spans="2:58" x14ac:dyDescent="0.3">
      <c r="B8" s="356" t="str">
        <f>CODES!G8</f>
        <v>PROV_CR_MF11_12</v>
      </c>
      <c r="C8" s="16" t="s">
        <v>80</v>
      </c>
      <c r="E8" s="10" t="s">
        <v>81</v>
      </c>
      <c r="F8" s="198" t="s">
        <v>82</v>
      </c>
      <c r="G8" s="545">
        <f>IF(COUNTA(G9:G20)&lt;2,"",SUM(G9,G20))</f>
        <v>0</v>
      </c>
      <c r="H8" s="323"/>
      <c r="I8" s="324"/>
      <c r="J8" s="325" t="str">
        <f>IF(TRIM(I8)="", "", IF(VLOOKUP(I8,'Footnotes list'!$D$9:$E$107,2,FALSE)=0,"",VLOOKUP(I8,'Footnotes list'!$D$9:$E$107,2,FALSE) ) )</f>
        <v/>
      </c>
      <c r="K8" s="545">
        <f>IF(COUNTA(K9:K20)&lt;2,"",SUM(K9,K20))</f>
        <v>3418</v>
      </c>
      <c r="L8" s="323"/>
      <c r="M8" s="324"/>
      <c r="N8" s="325" t="str">
        <f>IF(TRIM(M8)="", "", IF(VLOOKUP(M8,'Footnotes list'!$D$9:$E$107,2,FALSE)=0,"",VLOOKUP(M8,'Footnotes list'!$D$9:$E$107,2,FALSE) ) )</f>
        <v/>
      </c>
      <c r="O8" s="545">
        <f>IF(COUNTA(O9:O20)&lt;2,"",SUM(O9,O20))</f>
        <v>281</v>
      </c>
      <c r="P8" s="323"/>
      <c r="Q8" s="324"/>
      <c r="R8" s="325" t="str">
        <f>IF(TRIM(Q8)="", "", IF(VLOOKUP(Q8,'Footnotes list'!$D$9:$E$107,2,FALSE)=0,"",VLOOKUP(Q8,'Footnotes list'!$D$9:$E$107,2,FALSE) ) )</f>
        <v/>
      </c>
      <c r="S8" s="547">
        <f>IF(COUNTA(S9:S20)&lt;2,"",SUM(S9,S20))</f>
        <v>0</v>
      </c>
      <c r="T8" s="323"/>
      <c r="U8" s="324"/>
      <c r="V8" s="325" t="str">
        <f>IF(TRIM(U8)="", "", IF(VLOOKUP(U8,'Footnotes list'!$D$9:$E$107,2,FALSE)=0,"",VLOOKUP(U8,'Footnotes list'!$D$9:$E$107,2,FALSE) ) )</f>
        <v/>
      </c>
      <c r="W8" s="547">
        <f>IF(COUNTA(W9:W20)&lt;2,"",SUM(W9,W20))</f>
        <v>0</v>
      </c>
      <c r="X8" s="323"/>
      <c r="Y8" s="324"/>
      <c r="Z8" s="325" t="str">
        <f>IF(TRIM(Y8)="", "", IF(VLOOKUP(Y8,'Footnotes list'!$D$9:$E$107,2,FALSE)=0,"",VLOOKUP(Y8,'Footnotes list'!$D$9:$E$107,2,FALSE) ) )</f>
        <v/>
      </c>
      <c r="AA8" s="547">
        <f>IF(COUNTA(AA9:AA20)&lt;2,"",SUM(AA9,AA20))</f>
        <v>0</v>
      </c>
      <c r="AB8" s="323"/>
      <c r="AC8" s="324"/>
      <c r="AD8" s="325" t="str">
        <f>IF(TRIM(AC8)="", "", IF(VLOOKUP(AC8,'Footnotes list'!$D$9:$E$107,2,FALSE)=0,"",VLOOKUP(AC8,'Footnotes list'!$D$9:$E$107,2,FALSE) ) )</f>
        <v/>
      </c>
      <c r="AE8" s="547">
        <f>IF(COUNTA(AE9:AE20)&lt;2,"",SUM(AE9,AE20))</f>
        <v>0</v>
      </c>
      <c r="AF8" s="323"/>
      <c r="AG8" s="324"/>
      <c r="AH8" s="325" t="str">
        <f>IF(TRIM(AG8)="", "", IF(VLOOKUP(AG8,'Footnotes list'!$D$9:$E$107,2,FALSE)=0,"",VLOOKUP(AG8,'Footnotes list'!$D$9:$E$107,2,FALSE) ) )</f>
        <v/>
      </c>
      <c r="AI8" s="547">
        <f>IF(COUNTA(AI9:AI20)&lt;2,"",SUM(AI9,AI20))</f>
        <v>0</v>
      </c>
      <c r="AJ8" s="323"/>
      <c r="AK8" s="324"/>
      <c r="AL8" s="325" t="str">
        <f>IF(TRIM(AK8)="", "", IF(VLOOKUP(AK8,'Footnotes list'!$D$9:$E$107,2,FALSE)=0,"",VLOOKUP(AK8,'Footnotes list'!$D$9:$E$107,2,FALSE) ) )</f>
        <v/>
      </c>
      <c r="AM8" s="547">
        <f>IF(COUNTA(AM9:AM20)&lt;2,"",SUM(AM9,AM20))</f>
        <v>0</v>
      </c>
      <c r="AN8" s="323"/>
      <c r="AO8" s="324"/>
      <c r="AP8" s="325" t="str">
        <f>IF(TRIM(AO8)="", "", IF(VLOOKUP(AO8,'Footnotes list'!$D$9:$E$107,2,FALSE)=0,"",VLOOKUP(AO8,'Footnotes list'!$D$9:$E$107,2,FALSE) ) )</f>
        <v/>
      </c>
      <c r="AQ8" s="548">
        <f>IF(COUNTA(AQ9:AQ20)&lt;2,"",SUM(AQ9,AQ20))</f>
        <v>0</v>
      </c>
      <c r="AR8" s="323"/>
      <c r="AS8" s="324"/>
      <c r="AT8" s="325" t="str">
        <f>IF(TRIM(AS8)="", "", IF(VLOOKUP(AS8,'Footnotes list'!$D$9:$E$107,2,FALSE)=0,"",VLOOKUP(AS8,'Footnotes list'!$D$9:$E$107,2,FALSE) ) )</f>
        <v/>
      </c>
      <c r="AU8" s="547">
        <f>IF(COUNTA(AU9:AU20)&lt;2,"",SUM(AU9,AU20))</f>
        <v>0</v>
      </c>
      <c r="AV8" s="323"/>
      <c r="AW8" s="324"/>
      <c r="AX8" s="325" t="str">
        <f>IF(TRIM(AW8)="", "", IF(VLOOKUP(AW8,'Footnotes list'!$D$9:$E$107,2,FALSE)=0,"",VLOOKUP(AW8,'Footnotes list'!$D$9:$E$107,2,FALSE) ) )</f>
        <v/>
      </c>
      <c r="AY8" s="548">
        <f>IF(COUNTA(AY9:AY20)&lt;2,"",SUM(AY9,AY20))</f>
        <v>0</v>
      </c>
      <c r="AZ8" s="323"/>
      <c r="BA8" s="324"/>
      <c r="BB8" s="325" t="str">
        <f>IF(TRIM(BA8)="", "", IF(VLOOKUP(BA8,'Footnotes list'!$D$9:$E$107,2,FALSE)=0,"",VLOOKUP(BA8,'Footnotes list'!$D$9:$E$107,2,FALSE) ) )</f>
        <v/>
      </c>
      <c r="BC8" s="536">
        <f>IF(COUNTA(G8,K8,O8,S8,W8,AA8,AE8,AI8,AM8,AQ8,AU8,AY8)&lt;10,"",SUM(G8,K8,O8,S8,W8,AA8,AE8,AI8,AM8,AQ8,AU8,AY8))</f>
        <v>3699</v>
      </c>
      <c r="BD8" s="323"/>
      <c r="BE8" s="324"/>
      <c r="BF8" s="328" t="str">
        <f>IF(TRIM(BE8)="", "", IF(VLOOKUP(BE8,'Footnotes list'!$D$9:$E$107,2,FALSE)=0,"",VLOOKUP(BE8,'Footnotes list'!$D$9:$E$107,2,FALSE) ) )</f>
        <v/>
      </c>
    </row>
    <row r="9" spans="2:58" s="7" customFormat="1" ht="15.75" customHeight="1" outlineLevel="1" x14ac:dyDescent="0.3">
      <c r="B9" s="356" t="str">
        <f>CODES!G9</f>
        <v>PROV_CR_MF11</v>
      </c>
      <c r="C9" s="16" t="s">
        <v>80</v>
      </c>
      <c r="D9" s="15"/>
      <c r="E9" s="81" t="s">
        <v>83</v>
      </c>
      <c r="F9" s="195" t="s">
        <v>82</v>
      </c>
      <c r="G9" s="570">
        <f>IF(COUNTA(G10:G19)&lt;10,"",SUM(G10:G19))</f>
        <v>0</v>
      </c>
      <c r="H9" s="291"/>
      <c r="I9" s="293"/>
      <c r="J9" s="294" t="str">
        <f>IF(TRIM(I9)="", "", IF(VLOOKUP(I9,'Footnotes list'!$D$9:$E$107,2,FALSE)=0,"",VLOOKUP(I9,'Footnotes list'!$D$9:$E$107,2,FALSE) ) )</f>
        <v/>
      </c>
      <c r="K9" s="546">
        <f>IF(COUNTA(K10:K19)&lt;10,"",SUM(K10:K19))</f>
        <v>1665</v>
      </c>
      <c r="L9" s="291"/>
      <c r="M9" s="293"/>
      <c r="N9" s="294" t="str">
        <f>IF(TRIM(M9)="", "", IF(VLOOKUP(M9,'Footnotes list'!$D$9:$E$107,2,FALSE)=0,"",VLOOKUP(M9,'Footnotes list'!$D$9:$E$107,2,FALSE) ) )</f>
        <v/>
      </c>
      <c r="O9" s="570">
        <f>IF(COUNTA(O10:O19)&lt;10,"",SUM(O10:O19))</f>
        <v>0</v>
      </c>
      <c r="P9" s="291"/>
      <c r="Q9" s="293"/>
      <c r="R9" s="294" t="str">
        <f>IF(TRIM(Q9)="", "", IF(VLOOKUP(Q9,'Footnotes list'!$D$9:$E$107,2,FALSE)=0,"",VLOOKUP(Q9,'Footnotes list'!$D$9:$E$107,2,FALSE) ) )</f>
        <v/>
      </c>
      <c r="S9" s="546">
        <f>IF(COUNTA(S10:S19)&lt;10,"",SUM(S10:S19))</f>
        <v>0</v>
      </c>
      <c r="T9" s="291"/>
      <c r="U9" s="293"/>
      <c r="V9" s="294" t="str">
        <f>IF(TRIM(U9)="", "", IF(VLOOKUP(U9,'Footnotes list'!$D$9:$E$107,2,FALSE)=0,"",VLOOKUP(U9,'Footnotes list'!$D$9:$E$107,2,FALSE) ) )</f>
        <v/>
      </c>
      <c r="W9" s="546">
        <f>IF(COUNTA(W10:W19)&lt;10,"",SUM(W10:W19))</f>
        <v>0</v>
      </c>
      <c r="X9" s="291"/>
      <c r="Y9" s="293"/>
      <c r="Z9" s="294" t="str">
        <f>IF(TRIM(Y9)="", "", IF(VLOOKUP(Y9,'Footnotes list'!$D$9:$E$107,2,FALSE)=0,"",VLOOKUP(Y9,'Footnotes list'!$D$9:$E$107,2,FALSE) ) )</f>
        <v/>
      </c>
      <c r="AA9" s="546">
        <f>IF(COUNTA(AA10:AA19)&lt;10,"",SUM(AA10:AA19))</f>
        <v>0</v>
      </c>
      <c r="AB9" s="291"/>
      <c r="AC9" s="293"/>
      <c r="AD9" s="294" t="str">
        <f>IF(TRIM(AC9)="", "", IF(VLOOKUP(AC9,'Footnotes list'!$D$9:$E$107,2,FALSE)=0,"",VLOOKUP(AC9,'Footnotes list'!$D$9:$E$107,2,FALSE) ) )</f>
        <v/>
      </c>
      <c r="AE9" s="546">
        <f>IF(COUNTA(AE10:AE19)&lt;10,"",SUM(AE10:AE19))</f>
        <v>0</v>
      </c>
      <c r="AF9" s="291"/>
      <c r="AG9" s="293"/>
      <c r="AH9" s="294" t="str">
        <f>IF(TRIM(AG9)="", "", IF(VLOOKUP(AG9,'Footnotes list'!$D$9:$E$107,2,FALSE)=0,"",VLOOKUP(AG9,'Footnotes list'!$D$9:$E$107,2,FALSE) ) )</f>
        <v/>
      </c>
      <c r="AI9" s="546">
        <f>IF(COUNTA(AI10:AI19)&lt;10,"",SUM(AI10:AI19))</f>
        <v>0</v>
      </c>
      <c r="AJ9" s="291"/>
      <c r="AK9" s="293"/>
      <c r="AL9" s="294" t="str">
        <f>IF(TRIM(AK9)="", "", IF(VLOOKUP(AK9,'Footnotes list'!$D$9:$E$107,2,FALSE)=0,"",VLOOKUP(AK9,'Footnotes list'!$D$9:$E$107,2,FALSE) ) )</f>
        <v/>
      </c>
      <c r="AM9" s="546">
        <f>IF(COUNTA(AM10:AM19)&lt;10,"",SUM(AM10:AM19))</f>
        <v>0</v>
      </c>
      <c r="AN9" s="291"/>
      <c r="AO9" s="293"/>
      <c r="AP9" s="294" t="str">
        <f>IF(TRIM(AO9)="", "", IF(VLOOKUP(AO9,'Footnotes list'!$D$9:$E$107,2,FALSE)=0,"",VLOOKUP(AO9,'Footnotes list'!$D$9:$E$107,2,FALSE) ) )</f>
        <v/>
      </c>
      <c r="AQ9" s="549">
        <f>IF(COUNTA(AQ10:AQ19)&lt;10,"",SUM(AQ10:AQ19))</f>
        <v>0</v>
      </c>
      <c r="AR9" s="291"/>
      <c r="AS9" s="293"/>
      <c r="AT9" s="294" t="str">
        <f>IF(TRIM(AS9)="", "", IF(VLOOKUP(AS9,'Footnotes list'!$D$9:$E$107,2,FALSE)=0,"",VLOOKUP(AS9,'Footnotes list'!$D$9:$E$107,2,FALSE) ) )</f>
        <v/>
      </c>
      <c r="AU9" s="546">
        <f>IF(COUNTA(AU10:AU19)&lt;10,"",SUM(AU10:AU19))</f>
        <v>0</v>
      </c>
      <c r="AV9" s="291"/>
      <c r="AW9" s="293"/>
      <c r="AX9" s="294" t="str">
        <f>IF(TRIM(AW9)="", "", IF(VLOOKUP(AW9,'Footnotes list'!$D$9:$E$107,2,FALSE)=0,"",VLOOKUP(AW9,'Footnotes list'!$D$9:$E$107,2,FALSE) ) )</f>
        <v/>
      </c>
      <c r="AY9" s="549">
        <f>IF(COUNTA(AY10:AY19)&lt;10,"",SUM(AY10:AY19))</f>
        <v>0</v>
      </c>
      <c r="AZ9" s="291"/>
      <c r="BA9" s="293"/>
      <c r="BB9" s="294" t="str">
        <f>IF(TRIM(BA9)="", "", IF(VLOOKUP(BA9,'Footnotes list'!$D$9:$E$107,2,FALSE)=0,"",VLOOKUP(BA9,'Footnotes list'!$D$9:$E$107,2,FALSE) ) )</f>
        <v/>
      </c>
      <c r="BC9" s="537">
        <f t="shared" ref="BC9:BC57" si="0">IF(COUNTA(G9,K9,O9,S9,W9,AA9,AE9,AI9,AM9,AQ9,AU9,AY9)&lt;10,"",SUM(G9,K9,O9,S9,W9,AA9,AE9,AI9,AM9,AQ9,AU9,AY9))</f>
        <v>1665</v>
      </c>
      <c r="BD9" s="291"/>
      <c r="BE9" s="293"/>
      <c r="BF9" s="329" t="str">
        <f>IF(TRIM(BE9)="", "", IF(VLOOKUP(BE9,'Footnotes list'!$D$9:$E$107,2,FALSE)=0,"",VLOOKUP(BE9,'Footnotes list'!$D$9:$E$107,2,FALSE) ) )</f>
        <v/>
      </c>
    </row>
    <row r="10" spans="2:58" s="7" customFormat="1" ht="15.6" outlineLevel="1" x14ac:dyDescent="0.3">
      <c r="B10" s="356" t="str">
        <f>CODES!G10</f>
        <v>PROV_CR_MF111</v>
      </c>
      <c r="C10" s="16" t="s">
        <v>80</v>
      </c>
      <c r="D10" s="15"/>
      <c r="E10" s="81" t="s">
        <v>84</v>
      </c>
      <c r="F10" s="195" t="s">
        <v>82</v>
      </c>
      <c r="G10" s="571">
        <v>0</v>
      </c>
      <c r="H10" s="291"/>
      <c r="I10" s="293"/>
      <c r="J10" s="294" t="str">
        <f>IF(TRIM(I10)="", "", IF(VLOOKUP(I10,'Footnotes list'!$D$9:$E$107,2,FALSE)=0,"",VLOOKUP(I10,'Footnotes list'!$D$9:$E$107,2,FALSE) ) )</f>
        <v/>
      </c>
      <c r="K10" s="313">
        <v>1304</v>
      </c>
      <c r="L10" s="291"/>
      <c r="M10" s="293"/>
      <c r="N10" s="294" t="str">
        <f>IF(TRIM(M10)="", "", IF(VLOOKUP(M10,'Footnotes list'!$D$9:$E$107,2,FALSE)=0,"",VLOOKUP(M10,'Footnotes list'!$D$9:$E$107,2,FALSE) ) )</f>
        <v/>
      </c>
      <c r="O10" s="571">
        <v>0</v>
      </c>
      <c r="P10" s="291"/>
      <c r="Q10" s="293"/>
      <c r="R10" s="294" t="str">
        <f>IF(TRIM(Q10)="", "", IF(VLOOKUP(Q10,'Footnotes list'!$D$9:$E$107,2,FALSE)=0,"",VLOOKUP(Q10,'Footnotes list'!$D$9:$E$107,2,FALSE) ) )</f>
        <v/>
      </c>
      <c r="S10" s="313">
        <v>0</v>
      </c>
      <c r="T10" s="291"/>
      <c r="U10" s="293"/>
      <c r="V10" s="294" t="str">
        <f>IF(TRIM(U10)="", "", IF(VLOOKUP(U10,'Footnotes list'!$D$9:$E$107,2,FALSE)=0,"",VLOOKUP(U10,'Footnotes list'!$D$9:$E$107,2,FALSE) ) )</f>
        <v/>
      </c>
      <c r="W10" s="313">
        <v>0</v>
      </c>
      <c r="X10" s="291"/>
      <c r="Y10" s="293"/>
      <c r="Z10" s="294" t="str">
        <f>IF(TRIM(Y10)="", "", IF(VLOOKUP(Y10,'Footnotes list'!$D$9:$E$107,2,FALSE)=0,"",VLOOKUP(Y10,'Footnotes list'!$D$9:$E$107,2,FALSE) ) )</f>
        <v/>
      </c>
      <c r="AA10" s="313">
        <v>0</v>
      </c>
      <c r="AB10" s="291"/>
      <c r="AC10" s="293"/>
      <c r="AD10" s="294" t="str">
        <f>IF(TRIM(AC10)="", "", IF(VLOOKUP(AC10,'Footnotes list'!$D$9:$E$107,2,FALSE)=0,"",VLOOKUP(AC10,'Footnotes list'!$D$9:$E$107,2,FALSE) ) )</f>
        <v/>
      </c>
      <c r="AE10" s="313">
        <v>0</v>
      </c>
      <c r="AF10" s="291"/>
      <c r="AG10" s="293"/>
      <c r="AH10" s="294" t="str">
        <f>IF(TRIM(AG10)="", "", IF(VLOOKUP(AG10,'Footnotes list'!$D$9:$E$107,2,FALSE)=0,"",VLOOKUP(AG10,'Footnotes list'!$D$9:$E$107,2,FALSE) ) )</f>
        <v/>
      </c>
      <c r="AI10" s="313">
        <v>0</v>
      </c>
      <c r="AJ10" s="291"/>
      <c r="AK10" s="293"/>
      <c r="AL10" s="294" t="str">
        <f>IF(TRIM(AK10)="", "", IF(VLOOKUP(AK10,'Footnotes list'!$D$9:$E$107,2,FALSE)=0,"",VLOOKUP(AK10,'Footnotes list'!$D$9:$E$107,2,FALSE) ) )</f>
        <v/>
      </c>
      <c r="AM10" s="313">
        <v>0</v>
      </c>
      <c r="AN10" s="291"/>
      <c r="AO10" s="293"/>
      <c r="AP10" s="294" t="str">
        <f>IF(TRIM(AO10)="", "", IF(VLOOKUP(AO10,'Footnotes list'!$D$9:$E$107,2,FALSE)=0,"",VLOOKUP(AO10,'Footnotes list'!$D$9:$E$107,2,FALSE) ) )</f>
        <v/>
      </c>
      <c r="AQ10" s="315">
        <v>0</v>
      </c>
      <c r="AR10" s="291"/>
      <c r="AS10" s="293"/>
      <c r="AT10" s="294" t="str">
        <f>IF(TRIM(AS10)="", "", IF(VLOOKUP(AS10,'Footnotes list'!$D$9:$E$107,2,FALSE)=0,"",VLOOKUP(AS10,'Footnotes list'!$D$9:$E$107,2,FALSE) ) )</f>
        <v/>
      </c>
      <c r="AU10" s="313">
        <v>0</v>
      </c>
      <c r="AV10" s="291"/>
      <c r="AW10" s="293"/>
      <c r="AX10" s="294" t="str">
        <f>IF(TRIM(AW10)="", "", IF(VLOOKUP(AW10,'Footnotes list'!$D$9:$E$107,2,FALSE)=0,"",VLOOKUP(AW10,'Footnotes list'!$D$9:$E$107,2,FALSE) ) )</f>
        <v/>
      </c>
      <c r="AY10" s="315">
        <v>0</v>
      </c>
      <c r="AZ10" s="291"/>
      <c r="BA10" s="293"/>
      <c r="BB10" s="294" t="str">
        <f>IF(TRIM(BA10)="", "", IF(VLOOKUP(BA10,'Footnotes list'!$D$9:$E$107,2,FALSE)=0,"",VLOOKUP(BA10,'Footnotes list'!$D$9:$E$107,2,FALSE) ) )</f>
        <v/>
      </c>
      <c r="BC10" s="538">
        <f t="shared" si="0"/>
        <v>1304</v>
      </c>
      <c r="BD10" s="291"/>
      <c r="BE10" s="293"/>
      <c r="BF10" s="329" t="str">
        <f>IF(TRIM(BE10)="", "", IF(VLOOKUP(BE10,'Footnotes list'!$D$9:$E$107,2,FALSE)=0,"",VLOOKUP(BE10,'Footnotes list'!$D$9:$E$107,2,FALSE) ) )</f>
        <v/>
      </c>
    </row>
    <row r="11" spans="2:58" s="7" customFormat="1" ht="15.6" outlineLevel="1" x14ac:dyDescent="0.3">
      <c r="B11" s="356" t="str">
        <f>CODES!G11</f>
        <v>PROV_CR_MF112</v>
      </c>
      <c r="C11" s="16" t="s">
        <v>80</v>
      </c>
      <c r="D11" s="15"/>
      <c r="E11" s="81" t="s">
        <v>85</v>
      </c>
      <c r="F11" s="195" t="s">
        <v>82</v>
      </c>
      <c r="G11" s="571">
        <v>0</v>
      </c>
      <c r="H11" s="291"/>
      <c r="I11" s="293"/>
      <c r="J11" s="294" t="str">
        <f>IF(TRIM(I11)="", "", IF(VLOOKUP(I11,'Footnotes list'!$D$9:$E$107,2,FALSE)=0,"",VLOOKUP(I11,'Footnotes list'!$D$9:$E$107,2,FALSE) ) )</f>
        <v/>
      </c>
      <c r="K11" s="313">
        <v>75</v>
      </c>
      <c r="L11" s="291"/>
      <c r="M11" s="293"/>
      <c r="N11" s="294" t="str">
        <f>IF(TRIM(M11)="", "", IF(VLOOKUP(M11,'Footnotes list'!$D$9:$E$107,2,FALSE)=0,"",VLOOKUP(M11,'Footnotes list'!$D$9:$E$107,2,FALSE) ) )</f>
        <v/>
      </c>
      <c r="O11" s="571">
        <v>0</v>
      </c>
      <c r="P11" s="291"/>
      <c r="Q11" s="293"/>
      <c r="R11" s="294" t="str">
        <f>IF(TRIM(Q11)="", "", IF(VLOOKUP(Q11,'Footnotes list'!$D$9:$E$107,2,FALSE)=0,"",VLOOKUP(Q11,'Footnotes list'!$D$9:$E$107,2,FALSE) ) )</f>
        <v/>
      </c>
      <c r="S11" s="313">
        <v>0</v>
      </c>
      <c r="T11" s="291"/>
      <c r="U11" s="293"/>
      <c r="V11" s="294" t="str">
        <f>IF(TRIM(U11)="", "", IF(VLOOKUP(U11,'Footnotes list'!$D$9:$E$107,2,FALSE)=0,"",VLOOKUP(U11,'Footnotes list'!$D$9:$E$107,2,FALSE) ) )</f>
        <v/>
      </c>
      <c r="W11" s="313">
        <v>0</v>
      </c>
      <c r="X11" s="291"/>
      <c r="Y11" s="293"/>
      <c r="Z11" s="294" t="str">
        <f>IF(TRIM(Y11)="", "", IF(VLOOKUP(Y11,'Footnotes list'!$D$9:$E$107,2,FALSE)=0,"",VLOOKUP(Y11,'Footnotes list'!$D$9:$E$107,2,FALSE) ) )</f>
        <v/>
      </c>
      <c r="AA11" s="313">
        <v>0</v>
      </c>
      <c r="AB11" s="291"/>
      <c r="AC11" s="293"/>
      <c r="AD11" s="294" t="str">
        <f>IF(TRIM(AC11)="", "", IF(VLOOKUP(AC11,'Footnotes list'!$D$9:$E$107,2,FALSE)=0,"",VLOOKUP(AC11,'Footnotes list'!$D$9:$E$107,2,FALSE) ) )</f>
        <v/>
      </c>
      <c r="AE11" s="313">
        <v>0</v>
      </c>
      <c r="AF11" s="291"/>
      <c r="AG11" s="293"/>
      <c r="AH11" s="294" t="str">
        <f>IF(TRIM(AG11)="", "", IF(VLOOKUP(AG11,'Footnotes list'!$D$9:$E$107,2,FALSE)=0,"",VLOOKUP(AG11,'Footnotes list'!$D$9:$E$107,2,FALSE) ) )</f>
        <v/>
      </c>
      <c r="AI11" s="313">
        <v>0</v>
      </c>
      <c r="AJ11" s="291"/>
      <c r="AK11" s="293"/>
      <c r="AL11" s="294" t="str">
        <f>IF(TRIM(AK11)="", "", IF(VLOOKUP(AK11,'Footnotes list'!$D$9:$E$107,2,FALSE)=0,"",VLOOKUP(AK11,'Footnotes list'!$D$9:$E$107,2,FALSE) ) )</f>
        <v/>
      </c>
      <c r="AM11" s="313">
        <v>0</v>
      </c>
      <c r="AN11" s="291"/>
      <c r="AO11" s="293"/>
      <c r="AP11" s="294" t="str">
        <f>IF(TRIM(AO11)="", "", IF(VLOOKUP(AO11,'Footnotes list'!$D$9:$E$107,2,FALSE)=0,"",VLOOKUP(AO11,'Footnotes list'!$D$9:$E$107,2,FALSE) ) )</f>
        <v/>
      </c>
      <c r="AQ11" s="315">
        <v>0</v>
      </c>
      <c r="AR11" s="291"/>
      <c r="AS11" s="293"/>
      <c r="AT11" s="294" t="str">
        <f>IF(TRIM(AS11)="", "", IF(VLOOKUP(AS11,'Footnotes list'!$D$9:$E$107,2,FALSE)=0,"",VLOOKUP(AS11,'Footnotes list'!$D$9:$E$107,2,FALSE) ) )</f>
        <v/>
      </c>
      <c r="AU11" s="313">
        <v>0</v>
      </c>
      <c r="AV11" s="291"/>
      <c r="AW11" s="293"/>
      <c r="AX11" s="294" t="str">
        <f>IF(TRIM(AW11)="", "", IF(VLOOKUP(AW11,'Footnotes list'!$D$9:$E$107,2,FALSE)=0,"",VLOOKUP(AW11,'Footnotes list'!$D$9:$E$107,2,FALSE) ) )</f>
        <v/>
      </c>
      <c r="AY11" s="315">
        <v>0</v>
      </c>
      <c r="AZ11" s="291"/>
      <c r="BA11" s="293"/>
      <c r="BB11" s="294" t="str">
        <f>IF(TRIM(BA11)="", "", IF(VLOOKUP(BA11,'Footnotes list'!$D$9:$E$107,2,FALSE)=0,"",VLOOKUP(BA11,'Footnotes list'!$D$9:$E$107,2,FALSE) ) )</f>
        <v/>
      </c>
      <c r="BC11" s="538">
        <f t="shared" si="0"/>
        <v>75</v>
      </c>
      <c r="BD11" s="291"/>
      <c r="BE11" s="293"/>
      <c r="BF11" s="329" t="str">
        <f>IF(TRIM(BE11)="", "", IF(VLOOKUP(BE11,'Footnotes list'!$D$9:$E$107,2,FALSE)=0,"",VLOOKUP(BE11,'Footnotes list'!$D$9:$E$107,2,FALSE) ) )</f>
        <v/>
      </c>
    </row>
    <row r="12" spans="2:58" s="7" customFormat="1" ht="15.6" outlineLevel="1" x14ac:dyDescent="0.3">
      <c r="B12" s="356" t="str">
        <f>CODES!G12</f>
        <v>PROV_CR_MF113</v>
      </c>
      <c r="C12" s="16" t="s">
        <v>80</v>
      </c>
      <c r="D12" s="15"/>
      <c r="E12" s="81" t="s">
        <v>86</v>
      </c>
      <c r="F12" s="195" t="s">
        <v>82</v>
      </c>
      <c r="G12" s="571">
        <v>0</v>
      </c>
      <c r="H12" s="291"/>
      <c r="I12" s="293"/>
      <c r="J12" s="294" t="str">
        <f>IF(TRIM(I12)="", "", IF(VLOOKUP(I12,'Footnotes list'!$D$9:$E$107,2,FALSE)=0,"",VLOOKUP(I12,'Footnotes list'!$D$9:$E$107,2,FALSE) ) )</f>
        <v/>
      </c>
      <c r="K12" s="313">
        <v>0</v>
      </c>
      <c r="L12" s="291"/>
      <c r="M12" s="293"/>
      <c r="N12" s="294" t="str">
        <f>IF(TRIM(M12)="", "", IF(VLOOKUP(M12,'Footnotes list'!$D$9:$E$107,2,FALSE)=0,"",VLOOKUP(M12,'Footnotes list'!$D$9:$E$107,2,FALSE) ) )</f>
        <v/>
      </c>
      <c r="O12" s="571">
        <v>0</v>
      </c>
      <c r="P12" s="291"/>
      <c r="Q12" s="293"/>
      <c r="R12" s="294" t="str">
        <f>IF(TRIM(Q12)="", "", IF(VLOOKUP(Q12,'Footnotes list'!$D$9:$E$107,2,FALSE)=0,"",VLOOKUP(Q12,'Footnotes list'!$D$9:$E$107,2,FALSE) ) )</f>
        <v/>
      </c>
      <c r="S12" s="313">
        <v>0</v>
      </c>
      <c r="T12" s="291"/>
      <c r="U12" s="293"/>
      <c r="V12" s="294" t="str">
        <f>IF(TRIM(U12)="", "", IF(VLOOKUP(U12,'Footnotes list'!$D$9:$E$107,2,FALSE)=0,"",VLOOKUP(U12,'Footnotes list'!$D$9:$E$107,2,FALSE) ) )</f>
        <v/>
      </c>
      <c r="W12" s="313">
        <v>0</v>
      </c>
      <c r="X12" s="291"/>
      <c r="Y12" s="293"/>
      <c r="Z12" s="294" t="str">
        <f>IF(TRIM(Y12)="", "", IF(VLOOKUP(Y12,'Footnotes list'!$D$9:$E$107,2,FALSE)=0,"",VLOOKUP(Y12,'Footnotes list'!$D$9:$E$107,2,FALSE) ) )</f>
        <v/>
      </c>
      <c r="AA12" s="313">
        <v>0</v>
      </c>
      <c r="AB12" s="291"/>
      <c r="AC12" s="293"/>
      <c r="AD12" s="294" t="str">
        <f>IF(TRIM(AC12)="", "", IF(VLOOKUP(AC12,'Footnotes list'!$D$9:$E$107,2,FALSE)=0,"",VLOOKUP(AC12,'Footnotes list'!$D$9:$E$107,2,FALSE) ) )</f>
        <v/>
      </c>
      <c r="AE12" s="313">
        <v>0</v>
      </c>
      <c r="AF12" s="291"/>
      <c r="AG12" s="293"/>
      <c r="AH12" s="294" t="str">
        <f>IF(TRIM(AG12)="", "", IF(VLOOKUP(AG12,'Footnotes list'!$D$9:$E$107,2,FALSE)=0,"",VLOOKUP(AG12,'Footnotes list'!$D$9:$E$107,2,FALSE) ) )</f>
        <v/>
      </c>
      <c r="AI12" s="313">
        <v>0</v>
      </c>
      <c r="AJ12" s="291"/>
      <c r="AK12" s="293"/>
      <c r="AL12" s="294" t="str">
        <f>IF(TRIM(AK12)="", "", IF(VLOOKUP(AK12,'Footnotes list'!$D$9:$E$107,2,FALSE)=0,"",VLOOKUP(AK12,'Footnotes list'!$D$9:$E$107,2,FALSE) ) )</f>
        <v/>
      </c>
      <c r="AM12" s="313">
        <v>0</v>
      </c>
      <c r="AN12" s="291"/>
      <c r="AO12" s="293"/>
      <c r="AP12" s="294" t="str">
        <f>IF(TRIM(AO12)="", "", IF(VLOOKUP(AO12,'Footnotes list'!$D$9:$E$107,2,FALSE)=0,"",VLOOKUP(AO12,'Footnotes list'!$D$9:$E$107,2,FALSE) ) )</f>
        <v/>
      </c>
      <c r="AQ12" s="315">
        <v>0</v>
      </c>
      <c r="AR12" s="291"/>
      <c r="AS12" s="293"/>
      <c r="AT12" s="294" t="str">
        <f>IF(TRIM(AS12)="", "", IF(VLOOKUP(AS12,'Footnotes list'!$D$9:$E$107,2,FALSE)=0,"",VLOOKUP(AS12,'Footnotes list'!$D$9:$E$107,2,FALSE) ) )</f>
        <v/>
      </c>
      <c r="AU12" s="313">
        <v>0</v>
      </c>
      <c r="AV12" s="291"/>
      <c r="AW12" s="293"/>
      <c r="AX12" s="294" t="str">
        <f>IF(TRIM(AW12)="", "", IF(VLOOKUP(AW12,'Footnotes list'!$D$9:$E$107,2,FALSE)=0,"",VLOOKUP(AW12,'Footnotes list'!$D$9:$E$107,2,FALSE) ) )</f>
        <v/>
      </c>
      <c r="AY12" s="315">
        <v>0</v>
      </c>
      <c r="AZ12" s="291"/>
      <c r="BA12" s="293"/>
      <c r="BB12" s="294" t="str">
        <f>IF(TRIM(BA12)="", "", IF(VLOOKUP(BA12,'Footnotes list'!$D$9:$E$107,2,FALSE)=0,"",VLOOKUP(BA12,'Footnotes list'!$D$9:$E$107,2,FALSE) ) )</f>
        <v/>
      </c>
      <c r="BC12" s="538">
        <f t="shared" si="0"/>
        <v>0</v>
      </c>
      <c r="BD12" s="291"/>
      <c r="BE12" s="293"/>
      <c r="BF12" s="329" t="str">
        <f>IF(TRIM(BE12)="", "", IF(VLOOKUP(BE12,'Footnotes list'!$D$9:$E$107,2,FALSE)=0,"",VLOOKUP(BE12,'Footnotes list'!$D$9:$E$107,2,FALSE) ) )</f>
        <v/>
      </c>
    </row>
    <row r="13" spans="2:58" s="7" customFormat="1" ht="15.6" outlineLevel="1" x14ac:dyDescent="0.3">
      <c r="B13" s="356" t="str">
        <f>CODES!G13</f>
        <v>PROV_CR_MF114</v>
      </c>
      <c r="C13" s="16" t="s">
        <v>80</v>
      </c>
      <c r="D13" s="15"/>
      <c r="E13" s="81" t="s">
        <v>87</v>
      </c>
      <c r="F13" s="195" t="s">
        <v>82</v>
      </c>
      <c r="G13" s="571">
        <v>0</v>
      </c>
      <c r="H13" s="290"/>
      <c r="I13" s="292"/>
      <c r="J13" s="294" t="str">
        <f>IF(TRIM(I13)="", "", IF(VLOOKUP(I13,'Footnotes list'!$D$9:$E$107,2,FALSE)=0,"",VLOOKUP(I13,'Footnotes list'!$D$9:$E$107,2,FALSE) ) )</f>
        <v/>
      </c>
      <c r="K13" s="313">
        <v>149</v>
      </c>
      <c r="L13" s="290"/>
      <c r="M13" s="292"/>
      <c r="N13" s="294" t="str">
        <f>IF(TRIM(M13)="", "", IF(VLOOKUP(M13,'Footnotes list'!$D$9:$E$107,2,FALSE)=0,"",VLOOKUP(M13,'Footnotes list'!$D$9:$E$107,2,FALSE) ) )</f>
        <v/>
      </c>
      <c r="O13" s="571">
        <v>0</v>
      </c>
      <c r="P13" s="290"/>
      <c r="Q13" s="292"/>
      <c r="R13" s="294" t="str">
        <f>IF(TRIM(Q13)="", "", IF(VLOOKUP(Q13,'Footnotes list'!$D$9:$E$107,2,FALSE)=0,"",VLOOKUP(Q13,'Footnotes list'!$D$9:$E$107,2,FALSE) ) )</f>
        <v/>
      </c>
      <c r="S13" s="313">
        <v>0</v>
      </c>
      <c r="T13" s="290"/>
      <c r="U13" s="292"/>
      <c r="V13" s="294" t="str">
        <f>IF(TRIM(U13)="", "", IF(VLOOKUP(U13,'Footnotes list'!$D$9:$E$107,2,FALSE)=0,"",VLOOKUP(U13,'Footnotes list'!$D$9:$E$107,2,FALSE) ) )</f>
        <v/>
      </c>
      <c r="W13" s="313">
        <v>0</v>
      </c>
      <c r="X13" s="290"/>
      <c r="Y13" s="292"/>
      <c r="Z13" s="294" t="str">
        <f>IF(TRIM(Y13)="", "", IF(VLOOKUP(Y13,'Footnotes list'!$D$9:$E$107,2,FALSE)=0,"",VLOOKUP(Y13,'Footnotes list'!$D$9:$E$107,2,FALSE) ) )</f>
        <v/>
      </c>
      <c r="AA13" s="313">
        <v>0</v>
      </c>
      <c r="AB13" s="290"/>
      <c r="AC13" s="292"/>
      <c r="AD13" s="294" t="str">
        <f>IF(TRIM(AC13)="", "", IF(VLOOKUP(AC13,'Footnotes list'!$D$9:$E$107,2,FALSE)=0,"",VLOOKUP(AC13,'Footnotes list'!$D$9:$E$107,2,FALSE) ) )</f>
        <v/>
      </c>
      <c r="AE13" s="313">
        <v>0</v>
      </c>
      <c r="AF13" s="290"/>
      <c r="AG13" s="292"/>
      <c r="AH13" s="294" t="str">
        <f>IF(TRIM(AG13)="", "", IF(VLOOKUP(AG13,'Footnotes list'!$D$9:$E$107,2,FALSE)=0,"",VLOOKUP(AG13,'Footnotes list'!$D$9:$E$107,2,FALSE) ) )</f>
        <v/>
      </c>
      <c r="AI13" s="313">
        <v>0</v>
      </c>
      <c r="AJ13" s="290"/>
      <c r="AK13" s="292"/>
      <c r="AL13" s="294" t="str">
        <f>IF(TRIM(AK13)="", "", IF(VLOOKUP(AK13,'Footnotes list'!$D$9:$E$107,2,FALSE)=0,"",VLOOKUP(AK13,'Footnotes list'!$D$9:$E$107,2,FALSE) ) )</f>
        <v/>
      </c>
      <c r="AM13" s="313">
        <v>0</v>
      </c>
      <c r="AN13" s="290"/>
      <c r="AO13" s="292"/>
      <c r="AP13" s="294" t="str">
        <f>IF(TRIM(AO13)="", "", IF(VLOOKUP(AO13,'Footnotes list'!$D$9:$E$107,2,FALSE)=0,"",VLOOKUP(AO13,'Footnotes list'!$D$9:$E$107,2,FALSE) ) )</f>
        <v/>
      </c>
      <c r="AQ13" s="315">
        <v>0</v>
      </c>
      <c r="AR13" s="290"/>
      <c r="AS13" s="292"/>
      <c r="AT13" s="294" t="str">
        <f>IF(TRIM(AS13)="", "", IF(VLOOKUP(AS13,'Footnotes list'!$D$9:$E$107,2,FALSE)=0,"",VLOOKUP(AS13,'Footnotes list'!$D$9:$E$107,2,FALSE) ) )</f>
        <v/>
      </c>
      <c r="AU13" s="313">
        <v>0</v>
      </c>
      <c r="AV13" s="290"/>
      <c r="AW13" s="292"/>
      <c r="AX13" s="294" t="str">
        <f>IF(TRIM(AW13)="", "", IF(VLOOKUP(AW13,'Footnotes list'!$D$9:$E$107,2,FALSE)=0,"",VLOOKUP(AW13,'Footnotes list'!$D$9:$E$107,2,FALSE) ) )</f>
        <v/>
      </c>
      <c r="AY13" s="315">
        <v>0</v>
      </c>
      <c r="AZ13" s="290"/>
      <c r="BA13" s="292"/>
      <c r="BB13" s="294" t="str">
        <f>IF(TRIM(BA13)="", "", IF(VLOOKUP(BA13,'Footnotes list'!$D$9:$E$107,2,FALSE)=0,"",VLOOKUP(BA13,'Footnotes list'!$D$9:$E$107,2,FALSE) ) )</f>
        <v/>
      </c>
      <c r="BC13" s="538">
        <f t="shared" si="0"/>
        <v>149</v>
      </c>
      <c r="BD13" s="290"/>
      <c r="BE13" s="292"/>
      <c r="BF13" s="329" t="str">
        <f>IF(TRIM(BE13)="", "", IF(VLOOKUP(BE13,'Footnotes list'!$D$9:$E$107,2,FALSE)=0,"",VLOOKUP(BE13,'Footnotes list'!$D$9:$E$107,2,FALSE) ) )</f>
        <v/>
      </c>
    </row>
    <row r="14" spans="2:58" s="7" customFormat="1" ht="15.6" outlineLevel="1" x14ac:dyDescent="0.3">
      <c r="B14" s="356" t="str">
        <f>CODES!G14</f>
        <v>PROV_CR_MF115</v>
      </c>
      <c r="C14" s="16" t="s">
        <v>80</v>
      </c>
      <c r="D14" s="15"/>
      <c r="E14" s="81" t="s">
        <v>88</v>
      </c>
      <c r="F14" s="195" t="s">
        <v>82</v>
      </c>
      <c r="G14" s="571">
        <v>0</v>
      </c>
      <c r="H14" s="291"/>
      <c r="I14" s="293"/>
      <c r="J14" s="294" t="str">
        <f>IF(TRIM(I14)="", "", IF(VLOOKUP(I14,'Footnotes list'!$D$9:$E$107,2,FALSE)=0,"",VLOOKUP(I14,'Footnotes list'!$D$9:$E$107,2,FALSE) ) )</f>
        <v/>
      </c>
      <c r="K14" s="313">
        <v>0</v>
      </c>
      <c r="L14" s="291"/>
      <c r="M14" s="293"/>
      <c r="N14" s="294" t="str">
        <f>IF(TRIM(M14)="", "", IF(VLOOKUP(M14,'Footnotes list'!$D$9:$E$107,2,FALSE)=0,"",VLOOKUP(M14,'Footnotes list'!$D$9:$E$107,2,FALSE) ) )</f>
        <v/>
      </c>
      <c r="O14" s="571">
        <v>0</v>
      </c>
      <c r="P14" s="291"/>
      <c r="Q14" s="293"/>
      <c r="R14" s="294" t="str">
        <f>IF(TRIM(Q14)="", "", IF(VLOOKUP(Q14,'Footnotes list'!$D$9:$E$107,2,FALSE)=0,"",VLOOKUP(Q14,'Footnotes list'!$D$9:$E$107,2,FALSE) ) )</f>
        <v/>
      </c>
      <c r="S14" s="313">
        <v>0</v>
      </c>
      <c r="T14" s="291"/>
      <c r="U14" s="293"/>
      <c r="V14" s="294" t="str">
        <f>IF(TRIM(U14)="", "", IF(VLOOKUP(U14,'Footnotes list'!$D$9:$E$107,2,FALSE)=0,"",VLOOKUP(U14,'Footnotes list'!$D$9:$E$107,2,FALSE) ) )</f>
        <v/>
      </c>
      <c r="W14" s="313">
        <v>0</v>
      </c>
      <c r="X14" s="291"/>
      <c r="Y14" s="293"/>
      <c r="Z14" s="294" t="str">
        <f>IF(TRIM(Y14)="", "", IF(VLOOKUP(Y14,'Footnotes list'!$D$9:$E$107,2,FALSE)=0,"",VLOOKUP(Y14,'Footnotes list'!$D$9:$E$107,2,FALSE) ) )</f>
        <v/>
      </c>
      <c r="AA14" s="313">
        <v>0</v>
      </c>
      <c r="AB14" s="291"/>
      <c r="AC14" s="293"/>
      <c r="AD14" s="294" t="str">
        <f>IF(TRIM(AC14)="", "", IF(VLOOKUP(AC14,'Footnotes list'!$D$9:$E$107,2,FALSE)=0,"",VLOOKUP(AC14,'Footnotes list'!$D$9:$E$107,2,FALSE) ) )</f>
        <v/>
      </c>
      <c r="AE14" s="313">
        <v>0</v>
      </c>
      <c r="AF14" s="291"/>
      <c r="AG14" s="293"/>
      <c r="AH14" s="294" t="str">
        <f>IF(TRIM(AG14)="", "", IF(VLOOKUP(AG14,'Footnotes list'!$D$9:$E$107,2,FALSE)=0,"",VLOOKUP(AG14,'Footnotes list'!$D$9:$E$107,2,FALSE) ) )</f>
        <v/>
      </c>
      <c r="AI14" s="313">
        <v>0</v>
      </c>
      <c r="AJ14" s="291"/>
      <c r="AK14" s="293"/>
      <c r="AL14" s="294" t="str">
        <f>IF(TRIM(AK14)="", "", IF(VLOOKUP(AK14,'Footnotes list'!$D$9:$E$107,2,FALSE)=0,"",VLOOKUP(AK14,'Footnotes list'!$D$9:$E$107,2,FALSE) ) )</f>
        <v/>
      </c>
      <c r="AM14" s="313">
        <v>0</v>
      </c>
      <c r="AN14" s="291"/>
      <c r="AO14" s="293"/>
      <c r="AP14" s="294" t="str">
        <f>IF(TRIM(AO14)="", "", IF(VLOOKUP(AO14,'Footnotes list'!$D$9:$E$107,2,FALSE)=0,"",VLOOKUP(AO14,'Footnotes list'!$D$9:$E$107,2,FALSE) ) )</f>
        <v/>
      </c>
      <c r="AQ14" s="315">
        <v>0</v>
      </c>
      <c r="AR14" s="291"/>
      <c r="AS14" s="293"/>
      <c r="AT14" s="294" t="str">
        <f>IF(TRIM(AS14)="", "", IF(VLOOKUP(AS14,'Footnotes list'!$D$9:$E$107,2,FALSE)=0,"",VLOOKUP(AS14,'Footnotes list'!$D$9:$E$107,2,FALSE) ) )</f>
        <v/>
      </c>
      <c r="AU14" s="313">
        <v>0</v>
      </c>
      <c r="AV14" s="291"/>
      <c r="AW14" s="293"/>
      <c r="AX14" s="294" t="str">
        <f>IF(TRIM(AW14)="", "", IF(VLOOKUP(AW14,'Footnotes list'!$D$9:$E$107,2,FALSE)=0,"",VLOOKUP(AW14,'Footnotes list'!$D$9:$E$107,2,FALSE) ) )</f>
        <v/>
      </c>
      <c r="AY14" s="315">
        <v>0</v>
      </c>
      <c r="AZ14" s="291"/>
      <c r="BA14" s="293"/>
      <c r="BB14" s="294" t="str">
        <f>IF(TRIM(BA14)="", "", IF(VLOOKUP(BA14,'Footnotes list'!$D$9:$E$107,2,FALSE)=0,"",VLOOKUP(BA14,'Footnotes list'!$D$9:$E$107,2,FALSE) ) )</f>
        <v/>
      </c>
      <c r="BC14" s="538">
        <f t="shared" si="0"/>
        <v>0</v>
      </c>
      <c r="BD14" s="291"/>
      <c r="BE14" s="293"/>
      <c r="BF14" s="329" t="str">
        <f>IF(TRIM(BE14)="", "", IF(VLOOKUP(BE14,'Footnotes list'!$D$9:$E$107,2,FALSE)=0,"",VLOOKUP(BE14,'Footnotes list'!$D$9:$E$107,2,FALSE) ) )</f>
        <v/>
      </c>
    </row>
    <row r="15" spans="2:58" s="7" customFormat="1" ht="15.6" outlineLevel="1" x14ac:dyDescent="0.3">
      <c r="B15" s="356" t="str">
        <f>CODES!G15</f>
        <v>PROV_CR_MF116</v>
      </c>
      <c r="C15" s="16" t="s">
        <v>80</v>
      </c>
      <c r="D15" s="15"/>
      <c r="E15" s="81" t="s">
        <v>89</v>
      </c>
      <c r="F15" s="195" t="s">
        <v>82</v>
      </c>
      <c r="G15" s="571">
        <v>0</v>
      </c>
      <c r="H15" s="291"/>
      <c r="I15" s="293"/>
      <c r="J15" s="294" t="str">
        <f>IF(TRIM(I15)="", "", IF(VLOOKUP(I15,'Footnotes list'!$D$9:$E$107,2,FALSE)=0,"",VLOOKUP(I15,'Footnotes list'!$D$9:$E$107,2,FALSE) ) )</f>
        <v/>
      </c>
      <c r="K15" s="313">
        <v>96</v>
      </c>
      <c r="L15" s="291"/>
      <c r="M15" s="293"/>
      <c r="N15" s="294" t="str">
        <f>IF(TRIM(M15)="", "", IF(VLOOKUP(M15,'Footnotes list'!$D$9:$E$107,2,FALSE)=0,"",VLOOKUP(M15,'Footnotes list'!$D$9:$E$107,2,FALSE) ) )</f>
        <v/>
      </c>
      <c r="O15" s="571">
        <v>0</v>
      </c>
      <c r="P15" s="291"/>
      <c r="Q15" s="293"/>
      <c r="R15" s="294" t="str">
        <f>IF(TRIM(Q15)="", "", IF(VLOOKUP(Q15,'Footnotes list'!$D$9:$E$107,2,FALSE)=0,"",VLOOKUP(Q15,'Footnotes list'!$D$9:$E$107,2,FALSE) ) )</f>
        <v/>
      </c>
      <c r="S15" s="313">
        <v>0</v>
      </c>
      <c r="T15" s="291"/>
      <c r="U15" s="293"/>
      <c r="V15" s="294" t="str">
        <f>IF(TRIM(U15)="", "", IF(VLOOKUP(U15,'Footnotes list'!$D$9:$E$107,2,FALSE)=0,"",VLOOKUP(U15,'Footnotes list'!$D$9:$E$107,2,FALSE) ) )</f>
        <v/>
      </c>
      <c r="W15" s="313">
        <v>0</v>
      </c>
      <c r="X15" s="291"/>
      <c r="Y15" s="293"/>
      <c r="Z15" s="294" t="str">
        <f>IF(TRIM(Y15)="", "", IF(VLOOKUP(Y15,'Footnotes list'!$D$9:$E$107,2,FALSE)=0,"",VLOOKUP(Y15,'Footnotes list'!$D$9:$E$107,2,FALSE) ) )</f>
        <v/>
      </c>
      <c r="AA15" s="313">
        <v>0</v>
      </c>
      <c r="AB15" s="291"/>
      <c r="AC15" s="293"/>
      <c r="AD15" s="294" t="str">
        <f>IF(TRIM(AC15)="", "", IF(VLOOKUP(AC15,'Footnotes list'!$D$9:$E$107,2,FALSE)=0,"",VLOOKUP(AC15,'Footnotes list'!$D$9:$E$107,2,FALSE) ) )</f>
        <v/>
      </c>
      <c r="AE15" s="313">
        <v>0</v>
      </c>
      <c r="AF15" s="291"/>
      <c r="AG15" s="293"/>
      <c r="AH15" s="294" t="str">
        <f>IF(TRIM(AG15)="", "", IF(VLOOKUP(AG15,'Footnotes list'!$D$9:$E$107,2,FALSE)=0,"",VLOOKUP(AG15,'Footnotes list'!$D$9:$E$107,2,FALSE) ) )</f>
        <v/>
      </c>
      <c r="AI15" s="313">
        <v>0</v>
      </c>
      <c r="AJ15" s="291"/>
      <c r="AK15" s="293"/>
      <c r="AL15" s="294" t="str">
        <f>IF(TRIM(AK15)="", "", IF(VLOOKUP(AK15,'Footnotes list'!$D$9:$E$107,2,FALSE)=0,"",VLOOKUP(AK15,'Footnotes list'!$D$9:$E$107,2,FALSE) ) )</f>
        <v/>
      </c>
      <c r="AM15" s="313">
        <v>0</v>
      </c>
      <c r="AN15" s="291"/>
      <c r="AO15" s="293"/>
      <c r="AP15" s="294" t="str">
        <f>IF(TRIM(AO15)="", "", IF(VLOOKUP(AO15,'Footnotes list'!$D$9:$E$107,2,FALSE)=0,"",VLOOKUP(AO15,'Footnotes list'!$D$9:$E$107,2,FALSE) ) )</f>
        <v/>
      </c>
      <c r="AQ15" s="315">
        <v>0</v>
      </c>
      <c r="AR15" s="291"/>
      <c r="AS15" s="293"/>
      <c r="AT15" s="294" t="str">
        <f>IF(TRIM(AS15)="", "", IF(VLOOKUP(AS15,'Footnotes list'!$D$9:$E$107,2,FALSE)=0,"",VLOOKUP(AS15,'Footnotes list'!$D$9:$E$107,2,FALSE) ) )</f>
        <v/>
      </c>
      <c r="AU15" s="313">
        <v>0</v>
      </c>
      <c r="AV15" s="291"/>
      <c r="AW15" s="293"/>
      <c r="AX15" s="294" t="str">
        <f>IF(TRIM(AW15)="", "", IF(VLOOKUP(AW15,'Footnotes list'!$D$9:$E$107,2,FALSE)=0,"",VLOOKUP(AW15,'Footnotes list'!$D$9:$E$107,2,FALSE) ) )</f>
        <v/>
      </c>
      <c r="AY15" s="315">
        <v>0</v>
      </c>
      <c r="AZ15" s="291"/>
      <c r="BA15" s="293"/>
      <c r="BB15" s="294" t="str">
        <f>IF(TRIM(BA15)="", "", IF(VLOOKUP(BA15,'Footnotes list'!$D$9:$E$107,2,FALSE)=0,"",VLOOKUP(BA15,'Footnotes list'!$D$9:$E$107,2,FALSE) ) )</f>
        <v/>
      </c>
      <c r="BC15" s="538">
        <f t="shared" si="0"/>
        <v>96</v>
      </c>
      <c r="BD15" s="291"/>
      <c r="BE15" s="293"/>
      <c r="BF15" s="329" t="str">
        <f>IF(TRIM(BE15)="", "", IF(VLOOKUP(BE15,'Footnotes list'!$D$9:$E$107,2,FALSE)=0,"",VLOOKUP(BE15,'Footnotes list'!$D$9:$E$107,2,FALSE) ) )</f>
        <v/>
      </c>
    </row>
    <row r="16" spans="2:58" s="7" customFormat="1" ht="15.6" outlineLevel="1" x14ac:dyDescent="0.3">
      <c r="B16" s="356" t="str">
        <f>CODES!G16</f>
        <v>PROV_CR_MF117</v>
      </c>
      <c r="C16" s="16" t="s">
        <v>80</v>
      </c>
      <c r="D16" s="15"/>
      <c r="E16" s="81" t="s">
        <v>90</v>
      </c>
      <c r="F16" s="195" t="s">
        <v>82</v>
      </c>
      <c r="G16" s="571">
        <v>0</v>
      </c>
      <c r="H16" s="291"/>
      <c r="I16" s="293"/>
      <c r="J16" s="294" t="str">
        <f>IF(TRIM(I16)="", "", IF(VLOOKUP(I16,'Footnotes list'!$D$9:$E$107,2,FALSE)=0,"",VLOOKUP(I16,'Footnotes list'!$D$9:$E$107,2,FALSE) ) )</f>
        <v/>
      </c>
      <c r="K16" s="313">
        <v>35</v>
      </c>
      <c r="L16" s="291"/>
      <c r="M16" s="293"/>
      <c r="N16" s="294" t="str">
        <f>IF(TRIM(M16)="", "", IF(VLOOKUP(M16,'Footnotes list'!$D$9:$E$107,2,FALSE)=0,"",VLOOKUP(M16,'Footnotes list'!$D$9:$E$107,2,FALSE) ) )</f>
        <v/>
      </c>
      <c r="O16" s="571">
        <v>0</v>
      </c>
      <c r="P16" s="291"/>
      <c r="Q16" s="293"/>
      <c r="R16" s="294" t="str">
        <f>IF(TRIM(Q16)="", "", IF(VLOOKUP(Q16,'Footnotes list'!$D$9:$E$107,2,FALSE)=0,"",VLOOKUP(Q16,'Footnotes list'!$D$9:$E$107,2,FALSE) ) )</f>
        <v/>
      </c>
      <c r="S16" s="313">
        <v>0</v>
      </c>
      <c r="T16" s="291"/>
      <c r="U16" s="293"/>
      <c r="V16" s="294" t="str">
        <f>IF(TRIM(U16)="", "", IF(VLOOKUP(U16,'Footnotes list'!$D$9:$E$107,2,FALSE)=0,"",VLOOKUP(U16,'Footnotes list'!$D$9:$E$107,2,FALSE) ) )</f>
        <v/>
      </c>
      <c r="W16" s="313">
        <v>0</v>
      </c>
      <c r="X16" s="291"/>
      <c r="Y16" s="293"/>
      <c r="Z16" s="294" t="str">
        <f>IF(TRIM(Y16)="", "", IF(VLOOKUP(Y16,'Footnotes list'!$D$9:$E$107,2,FALSE)=0,"",VLOOKUP(Y16,'Footnotes list'!$D$9:$E$107,2,FALSE) ) )</f>
        <v/>
      </c>
      <c r="AA16" s="313">
        <v>0</v>
      </c>
      <c r="AB16" s="291"/>
      <c r="AC16" s="293"/>
      <c r="AD16" s="294" t="str">
        <f>IF(TRIM(AC16)="", "", IF(VLOOKUP(AC16,'Footnotes list'!$D$9:$E$107,2,FALSE)=0,"",VLOOKUP(AC16,'Footnotes list'!$D$9:$E$107,2,FALSE) ) )</f>
        <v/>
      </c>
      <c r="AE16" s="313">
        <v>0</v>
      </c>
      <c r="AF16" s="291"/>
      <c r="AG16" s="293"/>
      <c r="AH16" s="294" t="str">
        <f>IF(TRIM(AG16)="", "", IF(VLOOKUP(AG16,'Footnotes list'!$D$9:$E$107,2,FALSE)=0,"",VLOOKUP(AG16,'Footnotes list'!$D$9:$E$107,2,FALSE) ) )</f>
        <v/>
      </c>
      <c r="AI16" s="313">
        <v>0</v>
      </c>
      <c r="AJ16" s="291"/>
      <c r="AK16" s="293"/>
      <c r="AL16" s="294" t="str">
        <f>IF(TRIM(AK16)="", "", IF(VLOOKUP(AK16,'Footnotes list'!$D$9:$E$107,2,FALSE)=0,"",VLOOKUP(AK16,'Footnotes list'!$D$9:$E$107,2,FALSE) ) )</f>
        <v/>
      </c>
      <c r="AM16" s="313">
        <v>0</v>
      </c>
      <c r="AN16" s="291"/>
      <c r="AO16" s="293"/>
      <c r="AP16" s="294" t="str">
        <f>IF(TRIM(AO16)="", "", IF(VLOOKUP(AO16,'Footnotes list'!$D$9:$E$107,2,FALSE)=0,"",VLOOKUP(AO16,'Footnotes list'!$D$9:$E$107,2,FALSE) ) )</f>
        <v/>
      </c>
      <c r="AQ16" s="315">
        <v>0</v>
      </c>
      <c r="AR16" s="291"/>
      <c r="AS16" s="293"/>
      <c r="AT16" s="294" t="str">
        <f>IF(TRIM(AS16)="", "", IF(VLOOKUP(AS16,'Footnotes list'!$D$9:$E$107,2,FALSE)=0,"",VLOOKUP(AS16,'Footnotes list'!$D$9:$E$107,2,FALSE) ) )</f>
        <v/>
      </c>
      <c r="AU16" s="313">
        <v>0</v>
      </c>
      <c r="AV16" s="291"/>
      <c r="AW16" s="293"/>
      <c r="AX16" s="294" t="str">
        <f>IF(TRIM(AW16)="", "", IF(VLOOKUP(AW16,'Footnotes list'!$D$9:$E$107,2,FALSE)=0,"",VLOOKUP(AW16,'Footnotes list'!$D$9:$E$107,2,FALSE) ) )</f>
        <v/>
      </c>
      <c r="AY16" s="315">
        <v>0</v>
      </c>
      <c r="AZ16" s="291"/>
      <c r="BA16" s="293"/>
      <c r="BB16" s="294" t="str">
        <f>IF(TRIM(BA16)="", "", IF(VLOOKUP(BA16,'Footnotes list'!$D$9:$E$107,2,FALSE)=0,"",VLOOKUP(BA16,'Footnotes list'!$D$9:$E$107,2,FALSE) ) )</f>
        <v/>
      </c>
      <c r="BC16" s="538">
        <f t="shared" si="0"/>
        <v>35</v>
      </c>
      <c r="BD16" s="291"/>
      <c r="BE16" s="293"/>
      <c r="BF16" s="329" t="str">
        <f>IF(TRIM(BE16)="", "", IF(VLOOKUP(BE16,'Footnotes list'!$D$9:$E$107,2,FALSE)=0,"",VLOOKUP(BE16,'Footnotes list'!$D$9:$E$107,2,FALSE) ) )</f>
        <v/>
      </c>
    </row>
    <row r="17" spans="2:58" s="7" customFormat="1" ht="15.6" outlineLevel="1" x14ac:dyDescent="0.3">
      <c r="B17" s="356" t="str">
        <f>CODES!G17</f>
        <v>PROV_CR_MF118</v>
      </c>
      <c r="C17" s="16" t="s">
        <v>80</v>
      </c>
      <c r="D17" s="15"/>
      <c r="E17" s="81" t="s">
        <v>91</v>
      </c>
      <c r="F17" s="195" t="s">
        <v>82</v>
      </c>
      <c r="G17" s="571">
        <v>0</v>
      </c>
      <c r="H17" s="291"/>
      <c r="I17" s="293"/>
      <c r="J17" s="294" t="str">
        <f>IF(TRIM(I17)="", "", IF(VLOOKUP(I17,'Footnotes list'!$D$9:$E$107,2,FALSE)=0,"",VLOOKUP(I17,'Footnotes list'!$D$9:$E$107,2,FALSE) ) )</f>
        <v/>
      </c>
      <c r="K17" s="313">
        <v>6</v>
      </c>
      <c r="L17" s="291"/>
      <c r="M17" s="293"/>
      <c r="N17" s="294" t="str">
        <f>IF(TRIM(M17)="", "", IF(VLOOKUP(M17,'Footnotes list'!$D$9:$E$107,2,FALSE)=0,"",VLOOKUP(M17,'Footnotes list'!$D$9:$E$107,2,FALSE) ) )</f>
        <v/>
      </c>
      <c r="O17" s="571">
        <v>0</v>
      </c>
      <c r="P17" s="291"/>
      <c r="Q17" s="293"/>
      <c r="R17" s="294" t="str">
        <f>IF(TRIM(Q17)="", "", IF(VLOOKUP(Q17,'Footnotes list'!$D$9:$E$107,2,FALSE)=0,"",VLOOKUP(Q17,'Footnotes list'!$D$9:$E$107,2,FALSE) ) )</f>
        <v/>
      </c>
      <c r="S17" s="313">
        <v>0</v>
      </c>
      <c r="T17" s="291"/>
      <c r="U17" s="293"/>
      <c r="V17" s="294" t="str">
        <f>IF(TRIM(U17)="", "", IF(VLOOKUP(U17,'Footnotes list'!$D$9:$E$107,2,FALSE)=0,"",VLOOKUP(U17,'Footnotes list'!$D$9:$E$107,2,FALSE) ) )</f>
        <v/>
      </c>
      <c r="W17" s="313">
        <v>0</v>
      </c>
      <c r="X17" s="291"/>
      <c r="Y17" s="293"/>
      <c r="Z17" s="294" t="str">
        <f>IF(TRIM(Y17)="", "", IF(VLOOKUP(Y17,'Footnotes list'!$D$9:$E$107,2,FALSE)=0,"",VLOOKUP(Y17,'Footnotes list'!$D$9:$E$107,2,FALSE) ) )</f>
        <v/>
      </c>
      <c r="AA17" s="313">
        <v>0</v>
      </c>
      <c r="AB17" s="291"/>
      <c r="AC17" s="293"/>
      <c r="AD17" s="294" t="str">
        <f>IF(TRIM(AC17)="", "", IF(VLOOKUP(AC17,'Footnotes list'!$D$9:$E$107,2,FALSE)=0,"",VLOOKUP(AC17,'Footnotes list'!$D$9:$E$107,2,FALSE) ) )</f>
        <v/>
      </c>
      <c r="AE17" s="313">
        <v>0</v>
      </c>
      <c r="AF17" s="291"/>
      <c r="AG17" s="293"/>
      <c r="AH17" s="294" t="str">
        <f>IF(TRIM(AG17)="", "", IF(VLOOKUP(AG17,'Footnotes list'!$D$9:$E$107,2,FALSE)=0,"",VLOOKUP(AG17,'Footnotes list'!$D$9:$E$107,2,FALSE) ) )</f>
        <v/>
      </c>
      <c r="AI17" s="313">
        <v>0</v>
      </c>
      <c r="AJ17" s="291"/>
      <c r="AK17" s="293"/>
      <c r="AL17" s="294" t="str">
        <f>IF(TRIM(AK17)="", "", IF(VLOOKUP(AK17,'Footnotes list'!$D$9:$E$107,2,FALSE)=0,"",VLOOKUP(AK17,'Footnotes list'!$D$9:$E$107,2,FALSE) ) )</f>
        <v/>
      </c>
      <c r="AM17" s="313">
        <v>0</v>
      </c>
      <c r="AN17" s="291"/>
      <c r="AO17" s="293"/>
      <c r="AP17" s="294" t="str">
        <f>IF(TRIM(AO17)="", "", IF(VLOOKUP(AO17,'Footnotes list'!$D$9:$E$107,2,FALSE)=0,"",VLOOKUP(AO17,'Footnotes list'!$D$9:$E$107,2,FALSE) ) )</f>
        <v/>
      </c>
      <c r="AQ17" s="315">
        <v>0</v>
      </c>
      <c r="AR17" s="291"/>
      <c r="AS17" s="293"/>
      <c r="AT17" s="294" t="str">
        <f>IF(TRIM(AS17)="", "", IF(VLOOKUP(AS17,'Footnotes list'!$D$9:$E$107,2,FALSE)=0,"",VLOOKUP(AS17,'Footnotes list'!$D$9:$E$107,2,FALSE) ) )</f>
        <v/>
      </c>
      <c r="AU17" s="313">
        <v>0</v>
      </c>
      <c r="AV17" s="291"/>
      <c r="AW17" s="293"/>
      <c r="AX17" s="294" t="str">
        <f>IF(TRIM(AW17)="", "", IF(VLOOKUP(AW17,'Footnotes list'!$D$9:$E$107,2,FALSE)=0,"",VLOOKUP(AW17,'Footnotes list'!$D$9:$E$107,2,FALSE) ) )</f>
        <v/>
      </c>
      <c r="AY17" s="315">
        <v>0</v>
      </c>
      <c r="AZ17" s="291"/>
      <c r="BA17" s="293"/>
      <c r="BB17" s="294" t="str">
        <f>IF(TRIM(BA17)="", "", IF(VLOOKUP(BA17,'Footnotes list'!$D$9:$E$107,2,FALSE)=0,"",VLOOKUP(BA17,'Footnotes list'!$D$9:$E$107,2,FALSE) ) )</f>
        <v/>
      </c>
      <c r="BC17" s="538">
        <f t="shared" si="0"/>
        <v>6</v>
      </c>
      <c r="BD17" s="291"/>
      <c r="BE17" s="293"/>
      <c r="BF17" s="329" t="str">
        <f>IF(TRIM(BE17)="", "", IF(VLOOKUP(BE17,'Footnotes list'!$D$9:$E$107,2,FALSE)=0,"",VLOOKUP(BE17,'Footnotes list'!$D$9:$E$107,2,FALSE) ) )</f>
        <v/>
      </c>
    </row>
    <row r="18" spans="2:58" s="7" customFormat="1" ht="15.6" outlineLevel="1" x14ac:dyDescent="0.3">
      <c r="B18" s="356" t="str">
        <f>CODES!G18</f>
        <v>PROV_CR_MF119</v>
      </c>
      <c r="C18" s="16" t="s">
        <v>80</v>
      </c>
      <c r="D18" s="15"/>
      <c r="E18" s="81" t="s">
        <v>92</v>
      </c>
      <c r="F18" s="195" t="s">
        <v>82</v>
      </c>
      <c r="G18" s="571">
        <v>0</v>
      </c>
      <c r="H18" s="290"/>
      <c r="I18" s="292"/>
      <c r="J18" s="294" t="str">
        <f>IF(TRIM(I18)="", "", IF(VLOOKUP(I18,'Footnotes list'!$D$9:$E$107,2,FALSE)=0,"",VLOOKUP(I18,'Footnotes list'!$D$9:$E$107,2,FALSE) ) )</f>
        <v/>
      </c>
      <c r="K18" s="313">
        <v>0</v>
      </c>
      <c r="L18" s="290"/>
      <c r="M18" s="292"/>
      <c r="N18" s="294" t="str">
        <f>IF(TRIM(M18)="", "", IF(VLOOKUP(M18,'Footnotes list'!$D$9:$E$107,2,FALSE)=0,"",VLOOKUP(M18,'Footnotes list'!$D$9:$E$107,2,FALSE) ) )</f>
        <v/>
      </c>
      <c r="O18" s="571">
        <v>0</v>
      </c>
      <c r="P18" s="290"/>
      <c r="Q18" s="292"/>
      <c r="R18" s="294" t="str">
        <f>IF(TRIM(Q18)="", "", IF(VLOOKUP(Q18,'Footnotes list'!$D$9:$E$107,2,FALSE)=0,"",VLOOKUP(Q18,'Footnotes list'!$D$9:$E$107,2,FALSE) ) )</f>
        <v/>
      </c>
      <c r="S18" s="313">
        <v>0</v>
      </c>
      <c r="T18" s="290"/>
      <c r="U18" s="292"/>
      <c r="V18" s="294" t="str">
        <f>IF(TRIM(U18)="", "", IF(VLOOKUP(U18,'Footnotes list'!$D$9:$E$107,2,FALSE)=0,"",VLOOKUP(U18,'Footnotes list'!$D$9:$E$107,2,FALSE) ) )</f>
        <v/>
      </c>
      <c r="W18" s="313">
        <v>0</v>
      </c>
      <c r="X18" s="290"/>
      <c r="Y18" s="292"/>
      <c r="Z18" s="294" t="str">
        <f>IF(TRIM(Y18)="", "", IF(VLOOKUP(Y18,'Footnotes list'!$D$9:$E$107,2,FALSE)=0,"",VLOOKUP(Y18,'Footnotes list'!$D$9:$E$107,2,FALSE) ) )</f>
        <v/>
      </c>
      <c r="AA18" s="313">
        <v>0</v>
      </c>
      <c r="AB18" s="290"/>
      <c r="AC18" s="292"/>
      <c r="AD18" s="294" t="str">
        <f>IF(TRIM(AC18)="", "", IF(VLOOKUP(AC18,'Footnotes list'!$D$9:$E$107,2,FALSE)=0,"",VLOOKUP(AC18,'Footnotes list'!$D$9:$E$107,2,FALSE) ) )</f>
        <v/>
      </c>
      <c r="AE18" s="313">
        <v>0</v>
      </c>
      <c r="AF18" s="290"/>
      <c r="AG18" s="292"/>
      <c r="AH18" s="294" t="str">
        <f>IF(TRIM(AG18)="", "", IF(VLOOKUP(AG18,'Footnotes list'!$D$9:$E$107,2,FALSE)=0,"",VLOOKUP(AG18,'Footnotes list'!$D$9:$E$107,2,FALSE) ) )</f>
        <v/>
      </c>
      <c r="AI18" s="313">
        <v>0</v>
      </c>
      <c r="AJ18" s="290"/>
      <c r="AK18" s="292"/>
      <c r="AL18" s="294" t="str">
        <f>IF(TRIM(AK18)="", "", IF(VLOOKUP(AK18,'Footnotes list'!$D$9:$E$107,2,FALSE)=0,"",VLOOKUP(AK18,'Footnotes list'!$D$9:$E$107,2,FALSE) ) )</f>
        <v/>
      </c>
      <c r="AM18" s="313">
        <v>0</v>
      </c>
      <c r="AN18" s="290"/>
      <c r="AO18" s="292"/>
      <c r="AP18" s="294" t="str">
        <f>IF(TRIM(AO18)="", "", IF(VLOOKUP(AO18,'Footnotes list'!$D$9:$E$107,2,FALSE)=0,"",VLOOKUP(AO18,'Footnotes list'!$D$9:$E$107,2,FALSE) ) )</f>
        <v/>
      </c>
      <c r="AQ18" s="315">
        <v>0</v>
      </c>
      <c r="AR18" s="290"/>
      <c r="AS18" s="292"/>
      <c r="AT18" s="294" t="str">
        <f>IF(TRIM(AS18)="", "", IF(VLOOKUP(AS18,'Footnotes list'!$D$9:$E$107,2,FALSE)=0,"",VLOOKUP(AS18,'Footnotes list'!$D$9:$E$107,2,FALSE) ) )</f>
        <v/>
      </c>
      <c r="AU18" s="313">
        <v>0</v>
      </c>
      <c r="AV18" s="290"/>
      <c r="AW18" s="292"/>
      <c r="AX18" s="294" t="str">
        <f>IF(TRIM(AW18)="", "", IF(VLOOKUP(AW18,'Footnotes list'!$D$9:$E$107,2,FALSE)=0,"",VLOOKUP(AW18,'Footnotes list'!$D$9:$E$107,2,FALSE) ) )</f>
        <v/>
      </c>
      <c r="AY18" s="315">
        <v>0</v>
      </c>
      <c r="AZ18" s="290"/>
      <c r="BA18" s="292"/>
      <c r="BB18" s="294" t="str">
        <f>IF(TRIM(BA18)="", "", IF(VLOOKUP(BA18,'Footnotes list'!$D$9:$E$107,2,FALSE)=0,"",VLOOKUP(BA18,'Footnotes list'!$D$9:$E$107,2,FALSE) ) )</f>
        <v/>
      </c>
      <c r="BC18" s="538">
        <f t="shared" si="0"/>
        <v>0</v>
      </c>
      <c r="BD18" s="290"/>
      <c r="BE18" s="292"/>
      <c r="BF18" s="329" t="str">
        <f>IF(TRIM(BE18)="", "", IF(VLOOKUP(BE18,'Footnotes list'!$D$9:$E$107,2,FALSE)=0,"",VLOOKUP(BE18,'Footnotes list'!$D$9:$E$107,2,FALSE) ) )</f>
        <v/>
      </c>
    </row>
    <row r="19" spans="2:58" s="7" customFormat="1" ht="18" customHeight="1" outlineLevel="1" x14ac:dyDescent="0.3">
      <c r="B19" s="356" t="str">
        <f>CODES!G19</f>
        <v>PROV_CR_MF11A</v>
      </c>
      <c r="C19" s="16" t="s">
        <v>80</v>
      </c>
      <c r="D19" s="15"/>
      <c r="E19" s="81" t="s">
        <v>93</v>
      </c>
      <c r="F19" s="195" t="s">
        <v>82</v>
      </c>
      <c r="G19" s="571">
        <v>0</v>
      </c>
      <c r="H19" s="291"/>
      <c r="I19" s="293"/>
      <c r="J19" s="294" t="str">
        <f>IF(TRIM(I19)="", "", IF(VLOOKUP(I19,'Footnotes list'!$D$9:$E$107,2,FALSE)=0,"",VLOOKUP(I19,'Footnotes list'!$D$9:$E$107,2,FALSE) ) )</f>
        <v/>
      </c>
      <c r="K19" s="313">
        <v>0</v>
      </c>
      <c r="L19" s="291"/>
      <c r="M19" s="293"/>
      <c r="N19" s="294" t="str">
        <f>IF(TRIM(M19)="", "", IF(VLOOKUP(M19,'Footnotes list'!$D$9:$E$107,2,FALSE)=0,"",VLOOKUP(M19,'Footnotes list'!$D$9:$E$107,2,FALSE) ) )</f>
        <v/>
      </c>
      <c r="O19" s="571">
        <v>0</v>
      </c>
      <c r="P19" s="291"/>
      <c r="Q19" s="293"/>
      <c r="R19" s="294" t="str">
        <f>IF(TRIM(Q19)="", "", IF(VLOOKUP(Q19,'Footnotes list'!$D$9:$E$107,2,FALSE)=0,"",VLOOKUP(Q19,'Footnotes list'!$D$9:$E$107,2,FALSE) ) )</f>
        <v/>
      </c>
      <c r="S19" s="313">
        <v>0</v>
      </c>
      <c r="T19" s="291"/>
      <c r="U19" s="293"/>
      <c r="V19" s="294" t="str">
        <f>IF(TRIM(U19)="", "", IF(VLOOKUP(U19,'Footnotes list'!$D$9:$E$107,2,FALSE)=0,"",VLOOKUP(U19,'Footnotes list'!$D$9:$E$107,2,FALSE) ) )</f>
        <v/>
      </c>
      <c r="W19" s="313">
        <v>0</v>
      </c>
      <c r="X19" s="291"/>
      <c r="Y19" s="293"/>
      <c r="Z19" s="294" t="str">
        <f>IF(TRIM(Y19)="", "", IF(VLOOKUP(Y19,'Footnotes list'!$D$9:$E$107,2,FALSE)=0,"",VLOOKUP(Y19,'Footnotes list'!$D$9:$E$107,2,FALSE) ) )</f>
        <v/>
      </c>
      <c r="AA19" s="313">
        <v>0</v>
      </c>
      <c r="AB19" s="291"/>
      <c r="AC19" s="293"/>
      <c r="AD19" s="294" t="str">
        <f>IF(TRIM(AC19)="", "", IF(VLOOKUP(AC19,'Footnotes list'!$D$9:$E$107,2,FALSE)=0,"",VLOOKUP(AC19,'Footnotes list'!$D$9:$E$107,2,FALSE) ) )</f>
        <v/>
      </c>
      <c r="AE19" s="313">
        <v>0</v>
      </c>
      <c r="AF19" s="291"/>
      <c r="AG19" s="293"/>
      <c r="AH19" s="294" t="str">
        <f>IF(TRIM(AG19)="", "", IF(VLOOKUP(AG19,'Footnotes list'!$D$9:$E$107,2,FALSE)=0,"",VLOOKUP(AG19,'Footnotes list'!$D$9:$E$107,2,FALSE) ) )</f>
        <v/>
      </c>
      <c r="AI19" s="313">
        <v>0</v>
      </c>
      <c r="AJ19" s="291"/>
      <c r="AK19" s="293"/>
      <c r="AL19" s="294" t="str">
        <f>IF(TRIM(AK19)="", "", IF(VLOOKUP(AK19,'Footnotes list'!$D$9:$E$107,2,FALSE)=0,"",VLOOKUP(AK19,'Footnotes list'!$D$9:$E$107,2,FALSE) ) )</f>
        <v/>
      </c>
      <c r="AM19" s="313">
        <v>0</v>
      </c>
      <c r="AN19" s="291"/>
      <c r="AO19" s="293"/>
      <c r="AP19" s="294" t="str">
        <f>IF(TRIM(AO19)="", "", IF(VLOOKUP(AO19,'Footnotes list'!$D$9:$E$107,2,FALSE)=0,"",VLOOKUP(AO19,'Footnotes list'!$D$9:$E$107,2,FALSE) ) )</f>
        <v/>
      </c>
      <c r="AQ19" s="315">
        <v>0</v>
      </c>
      <c r="AR19" s="291"/>
      <c r="AS19" s="293"/>
      <c r="AT19" s="294" t="str">
        <f>IF(TRIM(AS19)="", "", IF(VLOOKUP(AS19,'Footnotes list'!$D$9:$E$107,2,FALSE)=0,"",VLOOKUP(AS19,'Footnotes list'!$D$9:$E$107,2,FALSE) ) )</f>
        <v/>
      </c>
      <c r="AU19" s="313">
        <v>0</v>
      </c>
      <c r="AV19" s="291"/>
      <c r="AW19" s="293"/>
      <c r="AX19" s="294" t="str">
        <f>IF(TRIM(AW19)="", "", IF(VLOOKUP(AW19,'Footnotes list'!$D$9:$E$107,2,FALSE)=0,"",VLOOKUP(AW19,'Footnotes list'!$D$9:$E$107,2,FALSE) ) )</f>
        <v/>
      </c>
      <c r="AY19" s="315">
        <v>0</v>
      </c>
      <c r="AZ19" s="291"/>
      <c r="BA19" s="293"/>
      <c r="BB19" s="294" t="str">
        <f>IF(TRIM(BA19)="", "", IF(VLOOKUP(BA19,'Footnotes list'!$D$9:$E$107,2,FALSE)=0,"",VLOOKUP(BA19,'Footnotes list'!$D$9:$E$107,2,FALSE) ) )</f>
        <v/>
      </c>
      <c r="BC19" s="538">
        <f t="shared" si="0"/>
        <v>0</v>
      </c>
      <c r="BD19" s="291"/>
      <c r="BE19" s="293"/>
      <c r="BF19" s="329" t="str">
        <f>IF(TRIM(BE19)="", "", IF(VLOOKUP(BE19,'Footnotes list'!$D$9:$E$107,2,FALSE)=0,"",VLOOKUP(BE19,'Footnotes list'!$D$9:$E$107,2,FALSE) ) )</f>
        <v/>
      </c>
    </row>
    <row r="20" spans="2:58" s="7" customFormat="1" ht="15.75" customHeight="1" outlineLevel="1" x14ac:dyDescent="0.3">
      <c r="B20" s="356" t="str">
        <f>CODES!G20</f>
        <v>PROV_CR_MF12</v>
      </c>
      <c r="C20" s="16" t="s">
        <v>80</v>
      </c>
      <c r="D20" s="15"/>
      <c r="E20" s="81" t="s">
        <v>94</v>
      </c>
      <c r="F20" s="195" t="s">
        <v>82</v>
      </c>
      <c r="G20" s="570">
        <f>IF(COUNTA(G21:G24)&lt;4,"",SUM(G21,G24))</f>
        <v>0</v>
      </c>
      <c r="H20" s="291"/>
      <c r="I20" s="293"/>
      <c r="J20" s="294" t="str">
        <f>IF(TRIM(I20)="", "", IF(VLOOKUP(I20,'Footnotes list'!$D$9:$E$107,2,FALSE)=0,"",VLOOKUP(I20,'Footnotes list'!$D$9:$E$107,2,FALSE) ) )</f>
        <v/>
      </c>
      <c r="K20" s="546">
        <f>IF(COUNTA(K21:K24)&lt;4,"",SUM(K21,K24))</f>
        <v>1753</v>
      </c>
      <c r="L20" s="291"/>
      <c r="M20" s="293"/>
      <c r="N20" s="294" t="str">
        <f>IF(TRIM(M20)="", "", IF(VLOOKUP(M20,'Footnotes list'!$D$9:$E$107,2,FALSE)=0,"",VLOOKUP(M20,'Footnotes list'!$D$9:$E$107,2,FALSE) ) )</f>
        <v/>
      </c>
      <c r="O20" s="570">
        <f>IF(COUNTA(O21:O24)&lt;4,"",SUM(O21,O24))</f>
        <v>281</v>
      </c>
      <c r="P20" s="291"/>
      <c r="Q20" s="293"/>
      <c r="R20" s="294" t="str">
        <f>IF(TRIM(Q20)="", "", IF(VLOOKUP(Q20,'Footnotes list'!$D$9:$E$107,2,FALSE)=0,"",VLOOKUP(Q20,'Footnotes list'!$D$9:$E$107,2,FALSE) ) )</f>
        <v/>
      </c>
      <c r="S20" s="546">
        <f>IF(COUNTA(S21:S24)&lt;4,"",SUM(S21,S24))</f>
        <v>0</v>
      </c>
      <c r="T20" s="291"/>
      <c r="U20" s="293"/>
      <c r="V20" s="294" t="str">
        <f>IF(TRIM(U20)="", "", IF(VLOOKUP(U20,'Footnotes list'!$D$9:$E$107,2,FALSE)=0,"",VLOOKUP(U20,'Footnotes list'!$D$9:$E$107,2,FALSE) ) )</f>
        <v/>
      </c>
      <c r="W20" s="546">
        <f>IF(COUNTA(W21:W24)&lt;4,"",SUM(W21,W24))</f>
        <v>0</v>
      </c>
      <c r="X20" s="291"/>
      <c r="Y20" s="293"/>
      <c r="Z20" s="294" t="str">
        <f>IF(TRIM(Y20)="", "", IF(VLOOKUP(Y20,'Footnotes list'!$D$9:$E$107,2,FALSE)=0,"",VLOOKUP(Y20,'Footnotes list'!$D$9:$E$107,2,FALSE) ) )</f>
        <v/>
      </c>
      <c r="AA20" s="546">
        <f>IF(COUNTA(AA21:AA24)&lt;4,"",SUM(AA21,AA24))</f>
        <v>0</v>
      </c>
      <c r="AB20" s="291"/>
      <c r="AC20" s="293"/>
      <c r="AD20" s="294" t="str">
        <f>IF(TRIM(AC20)="", "", IF(VLOOKUP(AC20,'Footnotes list'!$D$9:$E$107,2,FALSE)=0,"",VLOOKUP(AC20,'Footnotes list'!$D$9:$E$107,2,FALSE) ) )</f>
        <v/>
      </c>
      <c r="AE20" s="546">
        <f>IF(COUNTA(AE21:AE24)&lt;4,"",SUM(AE21,AE24))</f>
        <v>0</v>
      </c>
      <c r="AF20" s="291"/>
      <c r="AG20" s="293"/>
      <c r="AH20" s="294" t="str">
        <f>IF(TRIM(AG20)="", "", IF(VLOOKUP(AG20,'Footnotes list'!$D$9:$E$107,2,FALSE)=0,"",VLOOKUP(AG20,'Footnotes list'!$D$9:$E$107,2,FALSE) ) )</f>
        <v/>
      </c>
      <c r="AI20" s="546">
        <f>IF(COUNTA(AI21:AI24)&lt;4,"",SUM(AI21,AI24))</f>
        <v>0</v>
      </c>
      <c r="AJ20" s="291"/>
      <c r="AK20" s="293"/>
      <c r="AL20" s="294" t="str">
        <f>IF(TRIM(AK20)="", "", IF(VLOOKUP(AK20,'Footnotes list'!$D$9:$E$107,2,FALSE)=0,"",VLOOKUP(AK20,'Footnotes list'!$D$9:$E$107,2,FALSE) ) )</f>
        <v/>
      </c>
      <c r="AM20" s="546">
        <f>IF(COUNTA(AM21:AM24)&lt;4,"",SUM(AM21,AM24))</f>
        <v>0</v>
      </c>
      <c r="AN20" s="291"/>
      <c r="AO20" s="293"/>
      <c r="AP20" s="294" t="str">
        <f>IF(TRIM(AO20)="", "", IF(VLOOKUP(AO20,'Footnotes list'!$D$9:$E$107,2,FALSE)=0,"",VLOOKUP(AO20,'Footnotes list'!$D$9:$E$107,2,FALSE) ) )</f>
        <v/>
      </c>
      <c r="AQ20" s="549">
        <f>IF(COUNTA(AQ21:AQ24)&lt;4,"",SUM(AQ21,AQ24))</f>
        <v>0</v>
      </c>
      <c r="AR20" s="291"/>
      <c r="AS20" s="293"/>
      <c r="AT20" s="294" t="str">
        <f>IF(TRIM(AS20)="", "", IF(VLOOKUP(AS20,'Footnotes list'!$D$9:$E$107,2,FALSE)=0,"",VLOOKUP(AS20,'Footnotes list'!$D$9:$E$107,2,FALSE) ) )</f>
        <v/>
      </c>
      <c r="AU20" s="546">
        <f>IF(COUNTA(AU21:AU24)&lt;4,"",SUM(AU21,AU24))</f>
        <v>0</v>
      </c>
      <c r="AV20" s="291"/>
      <c r="AW20" s="293"/>
      <c r="AX20" s="294" t="str">
        <f>IF(TRIM(AW20)="", "", IF(VLOOKUP(AW20,'Footnotes list'!$D$9:$E$107,2,FALSE)=0,"",VLOOKUP(AW20,'Footnotes list'!$D$9:$E$107,2,FALSE) ) )</f>
        <v/>
      </c>
      <c r="AY20" s="549">
        <f>IF(COUNTA(AY21:AY24)&lt;4,"",SUM(AY21,AY24))</f>
        <v>0</v>
      </c>
      <c r="AZ20" s="291"/>
      <c r="BA20" s="293"/>
      <c r="BB20" s="294" t="str">
        <f>IF(TRIM(BA20)="", "", IF(VLOOKUP(BA20,'Footnotes list'!$D$9:$E$107,2,FALSE)=0,"",VLOOKUP(BA20,'Footnotes list'!$D$9:$E$107,2,FALSE) ) )</f>
        <v/>
      </c>
      <c r="BC20" s="537">
        <f t="shared" si="0"/>
        <v>2034</v>
      </c>
      <c r="BD20" s="291"/>
      <c r="BE20" s="293"/>
      <c r="BF20" s="329" t="str">
        <f>IF(TRIM(BE20)="", "", IF(VLOOKUP(BE20,'Footnotes list'!$D$9:$E$107,2,FALSE)=0,"",VLOOKUP(BE20,'Footnotes list'!$D$9:$E$107,2,FALSE) ) )</f>
        <v/>
      </c>
    </row>
    <row r="21" spans="2:58" s="7" customFormat="1" ht="15.6" outlineLevel="1" x14ac:dyDescent="0.3">
      <c r="B21" s="356" t="str">
        <f>CODES!G21</f>
        <v>PROV_CR_MF121</v>
      </c>
      <c r="C21" s="16" t="s">
        <v>80</v>
      </c>
      <c r="D21" s="15"/>
      <c r="E21" s="81" t="s">
        <v>95</v>
      </c>
      <c r="F21" s="195" t="s">
        <v>82</v>
      </c>
      <c r="G21" s="570">
        <f>IF(COUNTA(G22:G23)&lt;2,"",SUM(G22:G23))</f>
        <v>0</v>
      </c>
      <c r="H21" s="291"/>
      <c r="I21" s="293"/>
      <c r="J21" s="294" t="str">
        <f>IF(TRIM(I21)="", "", IF(VLOOKUP(I21,'Footnotes list'!$D$9:$E$107,2,FALSE)=0,"",VLOOKUP(I21,'Footnotes list'!$D$9:$E$107,2,FALSE) ) )</f>
        <v/>
      </c>
      <c r="K21" s="546">
        <f>IF(COUNTA(K22:K23)&lt;2,"",SUM(K22:K23))</f>
        <v>1263</v>
      </c>
      <c r="L21" s="291"/>
      <c r="M21" s="293"/>
      <c r="N21" s="294" t="str">
        <f>IF(TRIM(M21)="", "", IF(VLOOKUP(M21,'Footnotes list'!$D$9:$E$107,2,FALSE)=0,"",VLOOKUP(M21,'Footnotes list'!$D$9:$E$107,2,FALSE) ) )</f>
        <v/>
      </c>
      <c r="O21" s="570">
        <f>IF(COUNTA(O22:O23)&lt;2,"",SUM(O22:O23))</f>
        <v>0</v>
      </c>
      <c r="P21" s="291"/>
      <c r="Q21" s="293"/>
      <c r="R21" s="294" t="str">
        <f>IF(TRIM(Q21)="", "", IF(VLOOKUP(Q21,'Footnotes list'!$D$9:$E$107,2,FALSE)=0,"",VLOOKUP(Q21,'Footnotes list'!$D$9:$E$107,2,FALSE) ) )</f>
        <v/>
      </c>
      <c r="S21" s="546">
        <f>IF(COUNTA(S22:S23)&lt;2,"",SUM(S22:S23))</f>
        <v>0</v>
      </c>
      <c r="T21" s="291"/>
      <c r="U21" s="293"/>
      <c r="V21" s="294" t="str">
        <f>IF(TRIM(U21)="", "", IF(VLOOKUP(U21,'Footnotes list'!$D$9:$E$107,2,FALSE)=0,"",VLOOKUP(U21,'Footnotes list'!$D$9:$E$107,2,FALSE) ) )</f>
        <v/>
      </c>
      <c r="W21" s="546">
        <f>IF(COUNTA(W22:W23)&lt;2,"",SUM(W22:W23))</f>
        <v>0</v>
      </c>
      <c r="X21" s="291"/>
      <c r="Y21" s="293"/>
      <c r="Z21" s="294" t="str">
        <f>IF(TRIM(Y21)="", "", IF(VLOOKUP(Y21,'Footnotes list'!$D$9:$E$107,2,FALSE)=0,"",VLOOKUP(Y21,'Footnotes list'!$D$9:$E$107,2,FALSE) ) )</f>
        <v/>
      </c>
      <c r="AA21" s="546">
        <f>IF(COUNTA(AA22:AA23)&lt;2,"",SUM(AA22:AA23))</f>
        <v>0</v>
      </c>
      <c r="AB21" s="291"/>
      <c r="AC21" s="293"/>
      <c r="AD21" s="294" t="str">
        <f>IF(TRIM(AC21)="", "", IF(VLOOKUP(AC21,'Footnotes list'!$D$9:$E$107,2,FALSE)=0,"",VLOOKUP(AC21,'Footnotes list'!$D$9:$E$107,2,FALSE) ) )</f>
        <v/>
      </c>
      <c r="AE21" s="546">
        <f>IF(COUNTA(AE22:AE23)&lt;2,"",SUM(AE22:AE23))</f>
        <v>0</v>
      </c>
      <c r="AF21" s="291"/>
      <c r="AG21" s="293"/>
      <c r="AH21" s="294" t="str">
        <f>IF(TRIM(AG21)="", "", IF(VLOOKUP(AG21,'Footnotes list'!$D$9:$E$107,2,FALSE)=0,"",VLOOKUP(AG21,'Footnotes list'!$D$9:$E$107,2,FALSE) ) )</f>
        <v/>
      </c>
      <c r="AI21" s="546">
        <f>IF(COUNTA(AI22:AI23)&lt;2,"",SUM(AI22:AI23))</f>
        <v>0</v>
      </c>
      <c r="AJ21" s="291"/>
      <c r="AK21" s="293"/>
      <c r="AL21" s="294" t="str">
        <f>IF(TRIM(AK21)="", "", IF(VLOOKUP(AK21,'Footnotes list'!$D$9:$E$107,2,FALSE)=0,"",VLOOKUP(AK21,'Footnotes list'!$D$9:$E$107,2,FALSE) ) )</f>
        <v/>
      </c>
      <c r="AM21" s="546">
        <f>IF(COUNTA(AM22:AM23)&lt;2,"",SUM(AM22:AM23))</f>
        <v>0</v>
      </c>
      <c r="AN21" s="291"/>
      <c r="AO21" s="293"/>
      <c r="AP21" s="294" t="str">
        <f>IF(TRIM(AO21)="", "", IF(VLOOKUP(AO21,'Footnotes list'!$D$9:$E$107,2,FALSE)=0,"",VLOOKUP(AO21,'Footnotes list'!$D$9:$E$107,2,FALSE) ) )</f>
        <v/>
      </c>
      <c r="AQ21" s="549">
        <f>IF(COUNTA(AQ22:AQ23)&lt;2,"",SUM(AQ22:AQ23))</f>
        <v>0</v>
      </c>
      <c r="AR21" s="291"/>
      <c r="AS21" s="293"/>
      <c r="AT21" s="294" t="str">
        <f>IF(TRIM(AS21)="", "", IF(VLOOKUP(AS21,'Footnotes list'!$D$9:$E$107,2,FALSE)=0,"",VLOOKUP(AS21,'Footnotes list'!$D$9:$E$107,2,FALSE) ) )</f>
        <v/>
      </c>
      <c r="AU21" s="546">
        <f>IF(COUNTA(AU22:AU23)&lt;2,"",SUM(AU22:AU23))</f>
        <v>0</v>
      </c>
      <c r="AV21" s="291"/>
      <c r="AW21" s="293"/>
      <c r="AX21" s="294" t="str">
        <f>IF(TRIM(AW21)="", "", IF(VLOOKUP(AW21,'Footnotes list'!$D$9:$E$107,2,FALSE)=0,"",VLOOKUP(AW21,'Footnotes list'!$D$9:$E$107,2,FALSE) ) )</f>
        <v/>
      </c>
      <c r="AY21" s="549">
        <f>IF(COUNTA(AY22:AY23)&lt;2,"",SUM(AY22:AY23))</f>
        <v>0</v>
      </c>
      <c r="AZ21" s="291"/>
      <c r="BA21" s="293"/>
      <c r="BB21" s="294" t="str">
        <f>IF(TRIM(BA21)="", "", IF(VLOOKUP(BA21,'Footnotes list'!$D$9:$E$107,2,FALSE)=0,"",VLOOKUP(BA21,'Footnotes list'!$D$9:$E$107,2,FALSE) ) )</f>
        <v/>
      </c>
      <c r="BC21" s="537">
        <f t="shared" si="0"/>
        <v>1263</v>
      </c>
      <c r="BD21" s="291"/>
      <c r="BE21" s="293"/>
      <c r="BF21" s="329" t="str">
        <f>IF(TRIM(BE21)="", "", IF(VLOOKUP(BE21,'Footnotes list'!$D$9:$E$107,2,FALSE)=0,"",VLOOKUP(BE21,'Footnotes list'!$D$9:$E$107,2,FALSE) ) )</f>
        <v/>
      </c>
    </row>
    <row r="22" spans="2:58" s="7" customFormat="1" ht="15.6" outlineLevel="1" x14ac:dyDescent="0.3">
      <c r="B22" s="356" t="str">
        <f>CODES!G22</f>
        <v>PROV_CR_MF1211</v>
      </c>
      <c r="C22" s="16" t="s">
        <v>80</v>
      </c>
      <c r="D22" s="15"/>
      <c r="E22" s="81" t="s">
        <v>96</v>
      </c>
      <c r="F22" s="195" t="s">
        <v>82</v>
      </c>
      <c r="G22" s="571">
        <v>0</v>
      </c>
      <c r="H22" s="291"/>
      <c r="I22" s="293"/>
      <c r="J22" s="294" t="str">
        <f>IF(TRIM(I22)="", "", IF(VLOOKUP(I22,'Footnotes list'!$D$9:$E$107,2,FALSE)=0,"",VLOOKUP(I22,'Footnotes list'!$D$9:$E$107,2,FALSE) ) )</f>
        <v/>
      </c>
      <c r="K22" s="313">
        <v>1135</v>
      </c>
      <c r="L22" s="291"/>
      <c r="M22" s="293"/>
      <c r="N22" s="294" t="str">
        <f>IF(TRIM(M22)="", "", IF(VLOOKUP(M22,'Footnotes list'!$D$9:$E$107,2,FALSE)=0,"",VLOOKUP(M22,'Footnotes list'!$D$9:$E$107,2,FALSE) ) )</f>
        <v/>
      </c>
      <c r="O22" s="571">
        <v>0</v>
      </c>
      <c r="P22" s="291"/>
      <c r="Q22" s="293"/>
      <c r="R22" s="294" t="str">
        <f>IF(TRIM(Q22)="", "", IF(VLOOKUP(Q22,'Footnotes list'!$D$9:$E$107,2,FALSE)=0,"",VLOOKUP(Q22,'Footnotes list'!$D$9:$E$107,2,FALSE) ) )</f>
        <v/>
      </c>
      <c r="S22" s="313">
        <v>0</v>
      </c>
      <c r="T22" s="291"/>
      <c r="U22" s="293"/>
      <c r="V22" s="294" t="str">
        <f>IF(TRIM(U22)="", "", IF(VLOOKUP(U22,'Footnotes list'!$D$9:$E$107,2,FALSE)=0,"",VLOOKUP(U22,'Footnotes list'!$D$9:$E$107,2,FALSE) ) )</f>
        <v/>
      </c>
      <c r="W22" s="313">
        <v>0</v>
      </c>
      <c r="X22" s="291"/>
      <c r="Y22" s="293"/>
      <c r="Z22" s="294" t="str">
        <f>IF(TRIM(Y22)="", "", IF(VLOOKUP(Y22,'Footnotes list'!$D$9:$E$107,2,FALSE)=0,"",VLOOKUP(Y22,'Footnotes list'!$D$9:$E$107,2,FALSE) ) )</f>
        <v/>
      </c>
      <c r="AA22" s="313">
        <v>0</v>
      </c>
      <c r="AB22" s="291"/>
      <c r="AC22" s="293"/>
      <c r="AD22" s="294" t="str">
        <f>IF(TRIM(AC22)="", "", IF(VLOOKUP(AC22,'Footnotes list'!$D$9:$E$107,2,FALSE)=0,"",VLOOKUP(AC22,'Footnotes list'!$D$9:$E$107,2,FALSE) ) )</f>
        <v/>
      </c>
      <c r="AE22" s="313">
        <v>0</v>
      </c>
      <c r="AF22" s="291"/>
      <c r="AG22" s="293"/>
      <c r="AH22" s="294" t="str">
        <f>IF(TRIM(AG22)="", "", IF(VLOOKUP(AG22,'Footnotes list'!$D$9:$E$107,2,FALSE)=0,"",VLOOKUP(AG22,'Footnotes list'!$D$9:$E$107,2,FALSE) ) )</f>
        <v/>
      </c>
      <c r="AI22" s="313">
        <v>0</v>
      </c>
      <c r="AJ22" s="291"/>
      <c r="AK22" s="293"/>
      <c r="AL22" s="294" t="str">
        <f>IF(TRIM(AK22)="", "", IF(VLOOKUP(AK22,'Footnotes list'!$D$9:$E$107,2,FALSE)=0,"",VLOOKUP(AK22,'Footnotes list'!$D$9:$E$107,2,FALSE) ) )</f>
        <v/>
      </c>
      <c r="AM22" s="313">
        <v>0</v>
      </c>
      <c r="AN22" s="291"/>
      <c r="AO22" s="293"/>
      <c r="AP22" s="294" t="str">
        <f>IF(TRIM(AO22)="", "", IF(VLOOKUP(AO22,'Footnotes list'!$D$9:$E$107,2,FALSE)=0,"",VLOOKUP(AO22,'Footnotes list'!$D$9:$E$107,2,FALSE) ) )</f>
        <v/>
      </c>
      <c r="AQ22" s="315">
        <v>0</v>
      </c>
      <c r="AR22" s="291"/>
      <c r="AS22" s="293"/>
      <c r="AT22" s="294" t="str">
        <f>IF(TRIM(AS22)="", "", IF(VLOOKUP(AS22,'Footnotes list'!$D$9:$E$107,2,FALSE)=0,"",VLOOKUP(AS22,'Footnotes list'!$D$9:$E$107,2,FALSE) ) )</f>
        <v/>
      </c>
      <c r="AU22" s="313">
        <v>0</v>
      </c>
      <c r="AV22" s="291"/>
      <c r="AW22" s="293"/>
      <c r="AX22" s="294" t="str">
        <f>IF(TRIM(AW22)="", "", IF(VLOOKUP(AW22,'Footnotes list'!$D$9:$E$107,2,FALSE)=0,"",VLOOKUP(AW22,'Footnotes list'!$D$9:$E$107,2,FALSE) ) )</f>
        <v/>
      </c>
      <c r="AY22" s="315">
        <v>0</v>
      </c>
      <c r="AZ22" s="291"/>
      <c r="BA22" s="293"/>
      <c r="BB22" s="294" t="str">
        <f>IF(TRIM(BA22)="", "", IF(VLOOKUP(BA22,'Footnotes list'!$D$9:$E$107,2,FALSE)=0,"",VLOOKUP(BA22,'Footnotes list'!$D$9:$E$107,2,FALSE) ) )</f>
        <v/>
      </c>
      <c r="BC22" s="538">
        <f t="shared" si="0"/>
        <v>1135</v>
      </c>
      <c r="BD22" s="291"/>
      <c r="BE22" s="293"/>
      <c r="BF22" s="329" t="str">
        <f>IF(TRIM(BE22)="", "", IF(VLOOKUP(BE22,'Footnotes list'!$D$9:$E$107,2,FALSE)=0,"",VLOOKUP(BE22,'Footnotes list'!$D$9:$E$107,2,FALSE) ) )</f>
        <v/>
      </c>
    </row>
    <row r="23" spans="2:58" s="7" customFormat="1" ht="31.2" outlineLevel="1" x14ac:dyDescent="0.3">
      <c r="B23" s="356" t="str">
        <f>CODES!G23</f>
        <v>PROV_CR_MF1212</v>
      </c>
      <c r="C23" s="16" t="s">
        <v>80</v>
      </c>
      <c r="D23" s="15"/>
      <c r="E23" s="81" t="s">
        <v>97</v>
      </c>
      <c r="F23" s="195" t="s">
        <v>82</v>
      </c>
      <c r="G23" s="571">
        <v>0</v>
      </c>
      <c r="H23" s="290"/>
      <c r="I23" s="292"/>
      <c r="J23" s="294" t="str">
        <f>IF(TRIM(I23)="", "", IF(VLOOKUP(I23,'Footnotes list'!$D$9:$E$107,2,FALSE)=0,"",VLOOKUP(I23,'Footnotes list'!$D$9:$E$107,2,FALSE) ) )</f>
        <v/>
      </c>
      <c r="K23" s="313">
        <v>128</v>
      </c>
      <c r="L23" s="290"/>
      <c r="M23" s="292"/>
      <c r="N23" s="294" t="str">
        <f>IF(TRIM(M23)="", "", IF(VLOOKUP(M23,'Footnotes list'!$D$9:$E$107,2,FALSE)=0,"",VLOOKUP(M23,'Footnotes list'!$D$9:$E$107,2,FALSE) ) )</f>
        <v/>
      </c>
      <c r="O23" s="571">
        <v>0</v>
      </c>
      <c r="P23" s="290"/>
      <c r="Q23" s="292"/>
      <c r="R23" s="294" t="str">
        <f>IF(TRIM(Q23)="", "", IF(VLOOKUP(Q23,'Footnotes list'!$D$9:$E$107,2,FALSE)=0,"",VLOOKUP(Q23,'Footnotes list'!$D$9:$E$107,2,FALSE) ) )</f>
        <v/>
      </c>
      <c r="S23" s="313">
        <v>0</v>
      </c>
      <c r="T23" s="290"/>
      <c r="U23" s="292"/>
      <c r="V23" s="294" t="str">
        <f>IF(TRIM(U23)="", "", IF(VLOOKUP(U23,'Footnotes list'!$D$9:$E$107,2,FALSE)=0,"",VLOOKUP(U23,'Footnotes list'!$D$9:$E$107,2,FALSE) ) )</f>
        <v/>
      </c>
      <c r="W23" s="313">
        <v>0</v>
      </c>
      <c r="X23" s="290"/>
      <c r="Y23" s="292"/>
      <c r="Z23" s="294" t="str">
        <f>IF(TRIM(Y23)="", "", IF(VLOOKUP(Y23,'Footnotes list'!$D$9:$E$107,2,FALSE)=0,"",VLOOKUP(Y23,'Footnotes list'!$D$9:$E$107,2,FALSE) ) )</f>
        <v/>
      </c>
      <c r="AA23" s="313">
        <v>0</v>
      </c>
      <c r="AB23" s="290"/>
      <c r="AC23" s="292"/>
      <c r="AD23" s="294" t="str">
        <f>IF(TRIM(AC23)="", "", IF(VLOOKUP(AC23,'Footnotes list'!$D$9:$E$107,2,FALSE)=0,"",VLOOKUP(AC23,'Footnotes list'!$D$9:$E$107,2,FALSE) ) )</f>
        <v/>
      </c>
      <c r="AE23" s="313">
        <v>0</v>
      </c>
      <c r="AF23" s="290"/>
      <c r="AG23" s="292"/>
      <c r="AH23" s="294" t="str">
        <f>IF(TRIM(AG23)="", "", IF(VLOOKUP(AG23,'Footnotes list'!$D$9:$E$107,2,FALSE)=0,"",VLOOKUP(AG23,'Footnotes list'!$D$9:$E$107,2,FALSE) ) )</f>
        <v/>
      </c>
      <c r="AI23" s="313">
        <v>0</v>
      </c>
      <c r="AJ23" s="290"/>
      <c r="AK23" s="292"/>
      <c r="AL23" s="294" t="str">
        <f>IF(TRIM(AK23)="", "", IF(VLOOKUP(AK23,'Footnotes list'!$D$9:$E$107,2,FALSE)=0,"",VLOOKUP(AK23,'Footnotes list'!$D$9:$E$107,2,FALSE) ) )</f>
        <v/>
      </c>
      <c r="AM23" s="313">
        <v>0</v>
      </c>
      <c r="AN23" s="290"/>
      <c r="AO23" s="292"/>
      <c r="AP23" s="294" t="str">
        <f>IF(TRIM(AO23)="", "", IF(VLOOKUP(AO23,'Footnotes list'!$D$9:$E$107,2,FALSE)=0,"",VLOOKUP(AO23,'Footnotes list'!$D$9:$E$107,2,FALSE) ) )</f>
        <v/>
      </c>
      <c r="AQ23" s="315">
        <v>0</v>
      </c>
      <c r="AR23" s="290"/>
      <c r="AS23" s="292"/>
      <c r="AT23" s="294" t="str">
        <f>IF(TRIM(AS23)="", "", IF(VLOOKUP(AS23,'Footnotes list'!$D$9:$E$107,2,FALSE)=0,"",VLOOKUP(AS23,'Footnotes list'!$D$9:$E$107,2,FALSE) ) )</f>
        <v/>
      </c>
      <c r="AU23" s="313">
        <v>0</v>
      </c>
      <c r="AV23" s="290"/>
      <c r="AW23" s="292"/>
      <c r="AX23" s="294" t="str">
        <f>IF(TRIM(AW23)="", "", IF(VLOOKUP(AW23,'Footnotes list'!$D$9:$E$107,2,FALSE)=0,"",VLOOKUP(AW23,'Footnotes list'!$D$9:$E$107,2,FALSE) ) )</f>
        <v/>
      </c>
      <c r="AY23" s="315">
        <v>0</v>
      </c>
      <c r="AZ23" s="290"/>
      <c r="BA23" s="292"/>
      <c r="BB23" s="294" t="str">
        <f>IF(TRIM(BA23)="", "", IF(VLOOKUP(BA23,'Footnotes list'!$D$9:$E$107,2,FALSE)=0,"",VLOOKUP(BA23,'Footnotes list'!$D$9:$E$107,2,FALSE) ) )</f>
        <v/>
      </c>
      <c r="BC23" s="538">
        <f t="shared" si="0"/>
        <v>128</v>
      </c>
      <c r="BD23" s="290"/>
      <c r="BE23" s="292"/>
      <c r="BF23" s="329" t="str">
        <f>IF(TRIM(BE23)="", "", IF(VLOOKUP(BE23,'Footnotes list'!$D$9:$E$107,2,FALSE)=0,"",VLOOKUP(BE23,'Footnotes list'!$D$9:$E$107,2,FALSE) ) )</f>
        <v/>
      </c>
    </row>
    <row r="24" spans="2:58" s="7" customFormat="1" ht="15.6" outlineLevel="1" x14ac:dyDescent="0.3">
      <c r="B24" s="356" t="str">
        <f>CODES!G24</f>
        <v>PROV_CR_MF122</v>
      </c>
      <c r="C24" s="16" t="s">
        <v>80</v>
      </c>
      <c r="D24" s="15"/>
      <c r="E24" s="81" t="s">
        <v>98</v>
      </c>
      <c r="F24" s="195" t="s">
        <v>82</v>
      </c>
      <c r="G24" s="570">
        <f>IF(COUNTA(G25:G26)&lt;2,"",SUM(G25:G26))</f>
        <v>0</v>
      </c>
      <c r="H24" s="291"/>
      <c r="I24" s="293"/>
      <c r="J24" s="294" t="str">
        <f>IF(TRIM(I24)="", "", IF(VLOOKUP(I24,'Footnotes list'!$D$9:$E$107,2,FALSE)=0,"",VLOOKUP(I24,'Footnotes list'!$D$9:$E$107,2,FALSE) ) )</f>
        <v/>
      </c>
      <c r="K24" s="570">
        <f>IF(COUNTA(K25:K26)&lt;2,"",SUM(K25:K26))</f>
        <v>490</v>
      </c>
      <c r="L24" s="291"/>
      <c r="M24" s="293"/>
      <c r="N24" s="294" t="str">
        <f>IF(TRIM(M24)="", "", IF(VLOOKUP(M24,'Footnotes list'!$D$9:$E$107,2,FALSE)=0,"",VLOOKUP(M24,'Footnotes list'!$D$9:$E$107,2,FALSE) ) )</f>
        <v/>
      </c>
      <c r="O24" s="546">
        <f>IF(COUNTA(O25:O26)&lt;2,"",SUM(O25:O26))</f>
        <v>281</v>
      </c>
      <c r="P24" s="291"/>
      <c r="Q24" s="293"/>
      <c r="R24" s="294" t="str">
        <f>IF(TRIM(Q24)="", "", IF(VLOOKUP(Q24,'Footnotes list'!$D$9:$E$107,2,FALSE)=0,"",VLOOKUP(Q24,'Footnotes list'!$D$9:$E$107,2,FALSE) ) )</f>
        <v/>
      </c>
      <c r="S24" s="546">
        <f>IF(COUNTA(S25:S26)&lt;2,"",SUM(S25:S26))</f>
        <v>0</v>
      </c>
      <c r="T24" s="291"/>
      <c r="U24" s="293"/>
      <c r="V24" s="294" t="str">
        <f>IF(TRIM(U24)="", "", IF(VLOOKUP(U24,'Footnotes list'!$D$9:$E$107,2,FALSE)=0,"",VLOOKUP(U24,'Footnotes list'!$D$9:$E$107,2,FALSE) ) )</f>
        <v/>
      </c>
      <c r="W24" s="546">
        <f>IF(COUNTA(W25:W26)&lt;2,"",SUM(W25:W26))</f>
        <v>0</v>
      </c>
      <c r="X24" s="291"/>
      <c r="Y24" s="293"/>
      <c r="Z24" s="294" t="str">
        <f>IF(TRIM(Y24)="", "", IF(VLOOKUP(Y24,'Footnotes list'!$D$9:$E$107,2,FALSE)=0,"",VLOOKUP(Y24,'Footnotes list'!$D$9:$E$107,2,FALSE) ) )</f>
        <v/>
      </c>
      <c r="AA24" s="546">
        <f>IF(COUNTA(AA25:AA26)&lt;2,"",SUM(AA25:AA26))</f>
        <v>0</v>
      </c>
      <c r="AB24" s="291"/>
      <c r="AC24" s="293"/>
      <c r="AD24" s="294" t="str">
        <f>IF(TRIM(AC24)="", "", IF(VLOOKUP(AC24,'Footnotes list'!$D$9:$E$107,2,FALSE)=0,"",VLOOKUP(AC24,'Footnotes list'!$D$9:$E$107,2,FALSE) ) )</f>
        <v/>
      </c>
      <c r="AE24" s="546">
        <f>IF(COUNTA(AE25:AE26)&lt;2,"",SUM(AE25:AE26))</f>
        <v>0</v>
      </c>
      <c r="AF24" s="291"/>
      <c r="AG24" s="293"/>
      <c r="AH24" s="294" t="str">
        <f>IF(TRIM(AG24)="", "", IF(VLOOKUP(AG24,'Footnotes list'!$D$9:$E$107,2,FALSE)=0,"",VLOOKUP(AG24,'Footnotes list'!$D$9:$E$107,2,FALSE) ) )</f>
        <v/>
      </c>
      <c r="AI24" s="546">
        <f>IF(COUNTA(AI25:AI26)&lt;2,"",SUM(AI25:AI26))</f>
        <v>0</v>
      </c>
      <c r="AJ24" s="291"/>
      <c r="AK24" s="293"/>
      <c r="AL24" s="294" t="str">
        <f>IF(TRIM(AK24)="", "", IF(VLOOKUP(AK24,'Footnotes list'!$D$9:$E$107,2,FALSE)=0,"",VLOOKUP(AK24,'Footnotes list'!$D$9:$E$107,2,FALSE) ) )</f>
        <v/>
      </c>
      <c r="AM24" s="546">
        <f>IF(COUNTA(AM25:AM26)&lt;2,"",SUM(AM25:AM26))</f>
        <v>0</v>
      </c>
      <c r="AN24" s="291"/>
      <c r="AO24" s="293"/>
      <c r="AP24" s="294" t="str">
        <f>IF(TRIM(AO24)="", "", IF(VLOOKUP(AO24,'Footnotes list'!$D$9:$E$107,2,FALSE)=0,"",VLOOKUP(AO24,'Footnotes list'!$D$9:$E$107,2,FALSE) ) )</f>
        <v/>
      </c>
      <c r="AQ24" s="549">
        <f>IF(COUNTA(AQ25:AQ26)&lt;2,"",SUM(AQ25:AQ26))</f>
        <v>0</v>
      </c>
      <c r="AR24" s="291"/>
      <c r="AS24" s="293"/>
      <c r="AT24" s="294" t="str">
        <f>IF(TRIM(AS24)="", "", IF(VLOOKUP(AS24,'Footnotes list'!$D$9:$E$107,2,FALSE)=0,"",VLOOKUP(AS24,'Footnotes list'!$D$9:$E$107,2,FALSE) ) )</f>
        <v/>
      </c>
      <c r="AU24" s="546">
        <f>IF(COUNTA(AU25:AU26)&lt;2,"",SUM(AU25:AU26))</f>
        <v>0</v>
      </c>
      <c r="AV24" s="291"/>
      <c r="AW24" s="293"/>
      <c r="AX24" s="294" t="str">
        <f>IF(TRIM(AW24)="", "", IF(VLOOKUP(AW24,'Footnotes list'!$D$9:$E$107,2,FALSE)=0,"",VLOOKUP(AW24,'Footnotes list'!$D$9:$E$107,2,FALSE) ) )</f>
        <v/>
      </c>
      <c r="AY24" s="549">
        <f>IF(COUNTA(AY25:AY26)&lt;2,"",SUM(AY25:AY26))</f>
        <v>0</v>
      </c>
      <c r="AZ24" s="291"/>
      <c r="BA24" s="293"/>
      <c r="BB24" s="294" t="str">
        <f>IF(TRIM(BA24)="", "", IF(VLOOKUP(BA24,'Footnotes list'!$D$9:$E$107,2,FALSE)=0,"",VLOOKUP(BA24,'Footnotes list'!$D$9:$E$107,2,FALSE) ) )</f>
        <v/>
      </c>
      <c r="BC24" s="537">
        <f t="shared" si="0"/>
        <v>771</v>
      </c>
      <c r="BD24" s="291"/>
      <c r="BE24" s="293"/>
      <c r="BF24" s="329" t="str">
        <f>IF(TRIM(BE24)="", "", IF(VLOOKUP(BE24,'Footnotes list'!$D$9:$E$107,2,FALSE)=0,"",VLOOKUP(BE24,'Footnotes list'!$D$9:$E$107,2,FALSE) ) )</f>
        <v/>
      </c>
    </row>
    <row r="25" spans="2:58" s="7" customFormat="1" ht="31.2" outlineLevel="1" x14ac:dyDescent="0.3">
      <c r="B25" s="356" t="str">
        <f>CODES!G25</f>
        <v>PROV_CR_MF1221</v>
      </c>
      <c r="C25" s="16" t="s">
        <v>80</v>
      </c>
      <c r="D25" s="15"/>
      <c r="E25" s="81" t="s">
        <v>99</v>
      </c>
      <c r="F25" s="195" t="s">
        <v>82</v>
      </c>
      <c r="G25" s="571">
        <v>0</v>
      </c>
      <c r="H25" s="291"/>
      <c r="I25" s="293"/>
      <c r="J25" s="294" t="str">
        <f>IF(TRIM(I25)="", "", IF(VLOOKUP(I25,'Footnotes list'!$D$9:$E$107,2,FALSE)=0,"",VLOOKUP(I25,'Footnotes list'!$D$9:$E$107,2,FALSE) ) )</f>
        <v/>
      </c>
      <c r="K25" s="571">
        <v>490</v>
      </c>
      <c r="L25" s="291"/>
      <c r="M25" s="293"/>
      <c r="N25" s="294" t="str">
        <f>IF(TRIM(M25)="", "", IF(VLOOKUP(M25,'Footnotes list'!$D$9:$E$107,2,FALSE)=0,"",VLOOKUP(M25,'Footnotes list'!$D$9:$E$107,2,FALSE) ) )</f>
        <v/>
      </c>
      <c r="O25" s="313">
        <v>0</v>
      </c>
      <c r="P25" s="291"/>
      <c r="Q25" s="293"/>
      <c r="R25" s="294" t="str">
        <f>IF(TRIM(Q25)="", "", IF(VLOOKUP(Q25,'Footnotes list'!$D$9:$E$107,2,FALSE)=0,"",VLOOKUP(Q25,'Footnotes list'!$D$9:$E$107,2,FALSE) ) )</f>
        <v/>
      </c>
      <c r="S25" s="313">
        <v>0</v>
      </c>
      <c r="T25" s="291"/>
      <c r="U25" s="293"/>
      <c r="V25" s="294" t="str">
        <f>IF(TRIM(U25)="", "", IF(VLOOKUP(U25,'Footnotes list'!$D$9:$E$107,2,FALSE)=0,"",VLOOKUP(U25,'Footnotes list'!$D$9:$E$107,2,FALSE) ) )</f>
        <v/>
      </c>
      <c r="W25" s="313">
        <v>0</v>
      </c>
      <c r="X25" s="291"/>
      <c r="Y25" s="293"/>
      <c r="Z25" s="294" t="str">
        <f>IF(TRIM(Y25)="", "", IF(VLOOKUP(Y25,'Footnotes list'!$D$9:$E$107,2,FALSE)=0,"",VLOOKUP(Y25,'Footnotes list'!$D$9:$E$107,2,FALSE) ) )</f>
        <v/>
      </c>
      <c r="AA25" s="313">
        <v>0</v>
      </c>
      <c r="AB25" s="291"/>
      <c r="AC25" s="293"/>
      <c r="AD25" s="294" t="str">
        <f>IF(TRIM(AC25)="", "", IF(VLOOKUP(AC25,'Footnotes list'!$D$9:$E$107,2,FALSE)=0,"",VLOOKUP(AC25,'Footnotes list'!$D$9:$E$107,2,FALSE) ) )</f>
        <v/>
      </c>
      <c r="AE25" s="313">
        <v>0</v>
      </c>
      <c r="AF25" s="291"/>
      <c r="AG25" s="293"/>
      <c r="AH25" s="294" t="str">
        <f>IF(TRIM(AG25)="", "", IF(VLOOKUP(AG25,'Footnotes list'!$D$9:$E$107,2,FALSE)=0,"",VLOOKUP(AG25,'Footnotes list'!$D$9:$E$107,2,FALSE) ) )</f>
        <v/>
      </c>
      <c r="AI25" s="313">
        <v>0</v>
      </c>
      <c r="AJ25" s="291"/>
      <c r="AK25" s="293"/>
      <c r="AL25" s="294" t="str">
        <f>IF(TRIM(AK25)="", "", IF(VLOOKUP(AK25,'Footnotes list'!$D$9:$E$107,2,FALSE)=0,"",VLOOKUP(AK25,'Footnotes list'!$D$9:$E$107,2,FALSE) ) )</f>
        <v/>
      </c>
      <c r="AM25" s="313">
        <v>0</v>
      </c>
      <c r="AN25" s="291"/>
      <c r="AO25" s="293"/>
      <c r="AP25" s="294" t="str">
        <f>IF(TRIM(AO25)="", "", IF(VLOOKUP(AO25,'Footnotes list'!$D$9:$E$107,2,FALSE)=0,"",VLOOKUP(AO25,'Footnotes list'!$D$9:$E$107,2,FALSE) ) )</f>
        <v/>
      </c>
      <c r="AQ25" s="315">
        <v>0</v>
      </c>
      <c r="AR25" s="291"/>
      <c r="AS25" s="293"/>
      <c r="AT25" s="294" t="str">
        <f>IF(TRIM(AS25)="", "", IF(VLOOKUP(AS25,'Footnotes list'!$D$9:$E$107,2,FALSE)=0,"",VLOOKUP(AS25,'Footnotes list'!$D$9:$E$107,2,FALSE) ) )</f>
        <v/>
      </c>
      <c r="AU25" s="313">
        <v>0</v>
      </c>
      <c r="AV25" s="291"/>
      <c r="AW25" s="293"/>
      <c r="AX25" s="294" t="str">
        <f>IF(TRIM(AW25)="", "", IF(VLOOKUP(AW25,'Footnotes list'!$D$9:$E$107,2,FALSE)=0,"",VLOOKUP(AW25,'Footnotes list'!$D$9:$E$107,2,FALSE) ) )</f>
        <v/>
      </c>
      <c r="AY25" s="315">
        <v>0</v>
      </c>
      <c r="AZ25" s="291"/>
      <c r="BA25" s="293"/>
      <c r="BB25" s="294" t="str">
        <f>IF(TRIM(BA25)="", "", IF(VLOOKUP(BA25,'Footnotes list'!$D$9:$E$107,2,FALSE)=0,"",VLOOKUP(BA25,'Footnotes list'!$D$9:$E$107,2,FALSE) ) )</f>
        <v/>
      </c>
      <c r="BC25" s="538">
        <f t="shared" si="0"/>
        <v>490</v>
      </c>
      <c r="BD25" s="291"/>
      <c r="BE25" s="293"/>
      <c r="BF25" s="329" t="str">
        <f>IF(TRIM(BE25)="", "", IF(VLOOKUP(BE25,'Footnotes list'!$D$9:$E$107,2,FALSE)=0,"",VLOOKUP(BE25,'Footnotes list'!$D$9:$E$107,2,FALSE) ) )</f>
        <v/>
      </c>
    </row>
    <row r="26" spans="2:58" s="7" customFormat="1" ht="16.2" outlineLevel="1" thickBot="1" x14ac:dyDescent="0.35">
      <c r="B26" s="356" t="str">
        <f>CODES!G26</f>
        <v>PROV_CR_MF1222</v>
      </c>
      <c r="C26" s="16" t="s">
        <v>80</v>
      </c>
      <c r="D26" s="15"/>
      <c r="E26" s="200" t="s">
        <v>100</v>
      </c>
      <c r="F26" s="199" t="s">
        <v>82</v>
      </c>
      <c r="G26" s="572">
        <v>0</v>
      </c>
      <c r="H26" s="330"/>
      <c r="I26" s="331"/>
      <c r="J26" s="332" t="str">
        <f>IF(TRIM(I26)="", "", IF(VLOOKUP(I26,'Footnotes list'!$D$9:$E$107,2,FALSE)=0,"",VLOOKUP(I26,'Footnotes list'!$D$9:$E$107,2,FALSE) ) )</f>
        <v/>
      </c>
      <c r="K26" s="572">
        <v>0</v>
      </c>
      <c r="L26" s="330"/>
      <c r="M26" s="331"/>
      <c r="N26" s="332" t="str">
        <f>IF(TRIM(M26)="", "", IF(VLOOKUP(M26,'Footnotes list'!$D$9:$E$107,2,FALSE)=0,"",VLOOKUP(M26,'Footnotes list'!$D$9:$E$107,2,FALSE) ) )</f>
        <v/>
      </c>
      <c r="O26" s="417">
        <v>281</v>
      </c>
      <c r="P26" s="330"/>
      <c r="Q26" s="331"/>
      <c r="R26" s="332" t="str">
        <f>IF(TRIM(Q26)="", "", IF(VLOOKUP(Q26,'Footnotes list'!$D$9:$E$107,2,FALSE)=0,"",VLOOKUP(Q26,'Footnotes list'!$D$9:$E$107,2,FALSE) ) )</f>
        <v/>
      </c>
      <c r="S26" s="417">
        <v>0</v>
      </c>
      <c r="T26" s="330"/>
      <c r="U26" s="331"/>
      <c r="V26" s="332" t="str">
        <f>IF(TRIM(U26)="", "", IF(VLOOKUP(U26,'Footnotes list'!$D$9:$E$107,2,FALSE)=0,"",VLOOKUP(U26,'Footnotes list'!$D$9:$E$107,2,FALSE) ) )</f>
        <v/>
      </c>
      <c r="W26" s="417">
        <v>0</v>
      </c>
      <c r="X26" s="330"/>
      <c r="Y26" s="331"/>
      <c r="Z26" s="332" t="str">
        <f>IF(TRIM(Y26)="", "", IF(VLOOKUP(Y26,'Footnotes list'!$D$9:$E$107,2,FALSE)=0,"",VLOOKUP(Y26,'Footnotes list'!$D$9:$E$107,2,FALSE) ) )</f>
        <v/>
      </c>
      <c r="AA26" s="417">
        <v>0</v>
      </c>
      <c r="AB26" s="330"/>
      <c r="AC26" s="331"/>
      <c r="AD26" s="332" t="str">
        <f>IF(TRIM(AC26)="", "", IF(VLOOKUP(AC26,'Footnotes list'!$D$9:$E$107,2,FALSE)=0,"",VLOOKUP(AC26,'Footnotes list'!$D$9:$E$107,2,FALSE) ) )</f>
        <v/>
      </c>
      <c r="AE26" s="417">
        <v>0</v>
      </c>
      <c r="AF26" s="330"/>
      <c r="AG26" s="331"/>
      <c r="AH26" s="332" t="str">
        <f>IF(TRIM(AG26)="", "", IF(VLOOKUP(AG26,'Footnotes list'!$D$9:$E$107,2,FALSE)=0,"",VLOOKUP(AG26,'Footnotes list'!$D$9:$E$107,2,FALSE) ) )</f>
        <v/>
      </c>
      <c r="AI26" s="417">
        <v>0</v>
      </c>
      <c r="AJ26" s="330"/>
      <c r="AK26" s="331"/>
      <c r="AL26" s="332" t="str">
        <f>IF(TRIM(AK26)="", "", IF(VLOOKUP(AK26,'Footnotes list'!$D$9:$E$107,2,FALSE)=0,"",VLOOKUP(AK26,'Footnotes list'!$D$9:$E$107,2,FALSE) ) )</f>
        <v/>
      </c>
      <c r="AM26" s="417">
        <v>0</v>
      </c>
      <c r="AN26" s="330"/>
      <c r="AO26" s="331"/>
      <c r="AP26" s="332" t="str">
        <f>IF(TRIM(AO26)="", "", IF(VLOOKUP(AO26,'Footnotes list'!$D$9:$E$107,2,FALSE)=0,"",VLOOKUP(AO26,'Footnotes list'!$D$9:$E$107,2,FALSE) ) )</f>
        <v/>
      </c>
      <c r="AQ26" s="421">
        <v>0</v>
      </c>
      <c r="AR26" s="330"/>
      <c r="AS26" s="331"/>
      <c r="AT26" s="332" t="str">
        <f>IF(TRIM(AS26)="", "", IF(VLOOKUP(AS26,'Footnotes list'!$D$9:$E$107,2,FALSE)=0,"",VLOOKUP(AS26,'Footnotes list'!$D$9:$E$107,2,FALSE) ) )</f>
        <v/>
      </c>
      <c r="AU26" s="417">
        <v>0</v>
      </c>
      <c r="AV26" s="330"/>
      <c r="AW26" s="331"/>
      <c r="AX26" s="332" t="str">
        <f>IF(TRIM(AW26)="", "", IF(VLOOKUP(AW26,'Footnotes list'!$D$9:$E$107,2,FALSE)=0,"",VLOOKUP(AW26,'Footnotes list'!$D$9:$E$107,2,FALSE) ) )</f>
        <v/>
      </c>
      <c r="AY26" s="421">
        <v>0</v>
      </c>
      <c r="AZ26" s="330"/>
      <c r="BA26" s="331"/>
      <c r="BB26" s="332" t="str">
        <f>IF(TRIM(BA26)="", "", IF(VLOOKUP(BA26,'Footnotes list'!$D$9:$E$107,2,FALSE)=0,"",VLOOKUP(BA26,'Footnotes list'!$D$9:$E$107,2,FALSE) ) )</f>
        <v/>
      </c>
      <c r="BC26" s="539">
        <f t="shared" si="0"/>
        <v>281</v>
      </c>
      <c r="BD26" s="330"/>
      <c r="BE26" s="331"/>
      <c r="BF26" s="334" t="str">
        <f>IF(TRIM(BE26)="", "", IF(VLOOKUP(BE26,'Footnotes list'!$D$9:$E$107,2,FALSE)=0,"",VLOOKUP(BE26,'Footnotes list'!$D$9:$E$107,2,FALSE) ) )</f>
        <v/>
      </c>
    </row>
    <row r="27" spans="2:58" x14ac:dyDescent="0.3">
      <c r="B27" s="356" t="str">
        <f>CODES!G27</f>
        <v>PROV_POLN_MF11_12</v>
      </c>
      <c r="C27" s="16" t="s">
        <v>80</v>
      </c>
      <c r="E27" s="10" t="s">
        <v>101</v>
      </c>
      <c r="F27" s="198" t="s">
        <v>82</v>
      </c>
      <c r="G27" s="545">
        <f>IF(COUNTA(G28:G39)&lt;2,"",SUM(G28,G39))</f>
        <v>17.867757890201204</v>
      </c>
      <c r="H27" s="323"/>
      <c r="I27" s="324"/>
      <c r="J27" s="325" t="str">
        <f>IF(TRIM(I27)="", "", IF(VLOOKUP(I27,'Footnotes list'!$D$9:$E$107,2,FALSE)=0,"",VLOOKUP(I27,'Footnotes list'!$D$9:$E$107,2,FALSE) ) )</f>
        <v/>
      </c>
      <c r="K27" s="545">
        <f>IF(COUNTA(K28:K39)&lt;2,"",SUM(K28,K39))</f>
        <v>2.4711367881555826</v>
      </c>
      <c r="L27" s="323"/>
      <c r="M27" s="324"/>
      <c r="N27" s="325" t="str">
        <f>IF(TRIM(M27)="", "", IF(VLOOKUP(M27,'Footnotes list'!$D$9:$E$107,2,FALSE)=0,"",VLOOKUP(M27,'Footnotes list'!$D$9:$E$107,2,FALSE) ) )</f>
        <v/>
      </c>
      <c r="O27" s="545">
        <f>IF(COUNTA(O28:O39)&lt;2,"",SUM(O28,O39))</f>
        <v>34.925197056173225</v>
      </c>
      <c r="P27" s="323"/>
      <c r="Q27" s="324"/>
      <c r="R27" s="325" t="str">
        <f>IF(TRIM(Q27)="", "", IF(VLOOKUP(Q27,'Footnotes list'!$D$9:$E$107,2,FALSE)=0,"",VLOOKUP(Q27,'Footnotes list'!$D$9:$E$107,2,FALSE) ) )</f>
        <v/>
      </c>
      <c r="S27" s="547">
        <f>IF(COUNTA(S28:S39)&lt;2,"",SUM(S28,S39))</f>
        <v>49.695510580454219</v>
      </c>
      <c r="T27" s="323"/>
      <c r="U27" s="324"/>
      <c r="V27" s="325" t="str">
        <f>IF(TRIM(U27)="", "", IF(VLOOKUP(U27,'Footnotes list'!$D$9:$E$107,2,FALSE)=0,"",VLOOKUP(U27,'Footnotes list'!$D$9:$E$107,2,FALSE) ) )</f>
        <v/>
      </c>
      <c r="W27" s="547">
        <f>IF(COUNTA(W28:W39)&lt;2,"",SUM(W28,W39))</f>
        <v>0.33032987910552225</v>
      </c>
      <c r="X27" s="323"/>
      <c r="Y27" s="324"/>
      <c r="Z27" s="325" t="str">
        <f>IF(TRIM(Y27)="", "", IF(VLOOKUP(Y27,'Footnotes list'!$D$9:$E$107,2,FALSE)=0,"",VLOOKUP(Y27,'Footnotes list'!$D$9:$E$107,2,FALSE) ) )</f>
        <v/>
      </c>
      <c r="AA27" s="547">
        <f>IF(COUNTA(AA28:AA39)&lt;2,"",SUM(AA28,AA39))</f>
        <v>6.1333361148787673E-2</v>
      </c>
      <c r="AB27" s="323"/>
      <c r="AC27" s="324"/>
      <c r="AD27" s="325" t="str">
        <f>IF(TRIM(AC27)="", "", IF(VLOOKUP(AC27,'Footnotes list'!$D$9:$E$107,2,FALSE)=0,"",VLOOKUP(AC27,'Footnotes list'!$D$9:$E$107,2,FALSE) ) )</f>
        <v/>
      </c>
      <c r="AE27" s="547">
        <f>IF(COUNTA(AE28:AE39)&lt;2,"",SUM(AE28,AE39))</f>
        <v>0.34894565070386474</v>
      </c>
      <c r="AF27" s="323"/>
      <c r="AG27" s="324"/>
      <c r="AH27" s="325" t="str">
        <f>IF(TRIM(AG27)="", "", IF(VLOOKUP(AG27,'Footnotes list'!$D$9:$E$107,2,FALSE)=0,"",VLOOKUP(AG27,'Footnotes list'!$D$9:$E$107,2,FALSE) ) )</f>
        <v/>
      </c>
      <c r="AI27" s="547">
        <f>IF(COUNTA(AI28:AI39)&lt;2,"",SUM(AI28,AI39))</f>
        <v>0</v>
      </c>
      <c r="AJ27" s="323"/>
      <c r="AK27" s="324"/>
      <c r="AL27" s="325" t="str">
        <f>IF(TRIM(AK27)="", "", IF(VLOOKUP(AK27,'Footnotes list'!$D$9:$E$107,2,FALSE)=0,"",VLOOKUP(AK27,'Footnotes list'!$D$9:$E$107,2,FALSE) ) )</f>
        <v/>
      </c>
      <c r="AM27" s="547">
        <f>IF(COUNTA(AM28:AM39)&lt;2,"",SUM(AM28,AM39))</f>
        <v>0</v>
      </c>
      <c r="AN27" s="323"/>
      <c r="AO27" s="324"/>
      <c r="AP27" s="325" t="str">
        <f>IF(TRIM(AO27)="", "", IF(VLOOKUP(AO27,'Footnotes list'!$D$9:$E$107,2,FALSE)=0,"",VLOOKUP(AO27,'Footnotes list'!$D$9:$E$107,2,FALSE) ) )</f>
        <v/>
      </c>
      <c r="AQ27" s="548">
        <f>IF(COUNTA(AQ28:AQ39)&lt;2,"",SUM(AQ28,AQ39))</f>
        <v>0</v>
      </c>
      <c r="AR27" s="323"/>
      <c r="AS27" s="324"/>
      <c r="AT27" s="325" t="str">
        <f>IF(TRIM(AS27)="", "", IF(VLOOKUP(AS27,'Footnotes list'!$D$9:$E$107,2,FALSE)=0,"",VLOOKUP(AS27,'Footnotes list'!$D$9:$E$107,2,FALSE) ) )</f>
        <v/>
      </c>
      <c r="AU27" s="547">
        <f>IF(COUNTA(AU28:AU39)&lt;2,"",SUM(AU28,AU39))</f>
        <v>6.3737374336943001E-3</v>
      </c>
      <c r="AV27" s="323"/>
      <c r="AW27" s="324"/>
      <c r="AX27" s="325" t="str">
        <f>IF(TRIM(AW27)="", "", IF(VLOOKUP(AW27,'Footnotes list'!$D$9:$E$107,2,FALSE)=0,"",VLOOKUP(AW27,'Footnotes list'!$D$9:$E$107,2,FALSE) ) )</f>
        <v/>
      </c>
      <c r="AY27" s="548">
        <f>IF(COUNTA(AY28:AY39)&lt;2,"",SUM(AY28,AY39))</f>
        <v>0</v>
      </c>
      <c r="AZ27" s="323"/>
      <c r="BA27" s="324"/>
      <c r="BB27" s="325" t="str">
        <f>IF(TRIM(BA27)="", "", IF(VLOOKUP(BA27,'Footnotes list'!$D$9:$E$107,2,FALSE)=0,"",VLOOKUP(BA27,'Footnotes list'!$D$9:$E$107,2,FALSE) ) )</f>
        <v/>
      </c>
      <c r="BC27" s="536">
        <f t="shared" si="0"/>
        <v>105.7065849433761</v>
      </c>
      <c r="BD27" s="323"/>
      <c r="BE27" s="324"/>
      <c r="BF27" s="328" t="str">
        <f>IF(TRIM(BE27)="", "", IF(VLOOKUP(BE27,'Footnotes list'!$D$9:$E$107,2,FALSE)=0,"",VLOOKUP(BE27,'Footnotes list'!$D$9:$E$107,2,FALSE) ) )</f>
        <v/>
      </c>
    </row>
    <row r="28" spans="2:58" s="7" customFormat="1" ht="15.6" outlineLevel="1" x14ac:dyDescent="0.3">
      <c r="B28" s="356" t="str">
        <f>CODES!G28</f>
        <v>PROV_POLN_MF11</v>
      </c>
      <c r="C28" s="16" t="s">
        <v>80</v>
      </c>
      <c r="D28" s="15"/>
      <c r="E28" s="81" t="s">
        <v>83</v>
      </c>
      <c r="F28" s="195" t="s">
        <v>82</v>
      </c>
      <c r="G28" s="570">
        <f>IF(COUNTA(G29:G38)&lt;10,"",SUM(G29:G38))</f>
        <v>17.867757890201204</v>
      </c>
      <c r="H28" s="290"/>
      <c r="I28" s="292"/>
      <c r="J28" s="294" t="str">
        <f>IF(TRIM(I28)="", "", IF(VLOOKUP(I28,'Footnotes list'!$D$9:$E$107,2,FALSE)=0,"",VLOOKUP(I28,'Footnotes list'!$D$9:$E$107,2,FALSE) ) )</f>
        <v/>
      </c>
      <c r="K28" s="570">
        <f>IF(COUNTA(K29:K38)&lt;10,"",SUM(K29:K38))</f>
        <v>2.4711367881555826</v>
      </c>
      <c r="L28" s="290"/>
      <c r="M28" s="292"/>
      <c r="N28" s="294" t="str">
        <f>IF(TRIM(M28)="", "", IF(VLOOKUP(M28,'Footnotes list'!$D$9:$E$107,2,FALSE)=0,"",VLOOKUP(M28,'Footnotes list'!$D$9:$E$107,2,FALSE) ) )</f>
        <v/>
      </c>
      <c r="O28" s="570">
        <f>IF(COUNTA(O29:O38)&lt;10,"",SUM(O29:O38))</f>
        <v>34.925197056173225</v>
      </c>
      <c r="P28" s="290"/>
      <c r="Q28" s="292"/>
      <c r="R28" s="294" t="str">
        <f>IF(TRIM(Q28)="", "", IF(VLOOKUP(Q28,'Footnotes list'!$D$9:$E$107,2,FALSE)=0,"",VLOOKUP(Q28,'Footnotes list'!$D$9:$E$107,2,FALSE) ) )</f>
        <v/>
      </c>
      <c r="S28" s="546">
        <f>IF(COUNTA(S29:S38)&lt;10,"",SUM(S29:S38))</f>
        <v>49.695510580454219</v>
      </c>
      <c r="T28" s="290"/>
      <c r="U28" s="292"/>
      <c r="V28" s="294" t="str">
        <f>IF(TRIM(U28)="", "", IF(VLOOKUP(U28,'Footnotes list'!$D$9:$E$107,2,FALSE)=0,"",VLOOKUP(U28,'Footnotes list'!$D$9:$E$107,2,FALSE) ) )</f>
        <v/>
      </c>
      <c r="W28" s="546">
        <f>IF(COUNTA(W29:W38)&lt;10,"",SUM(W29:W38))</f>
        <v>0.33032987910552225</v>
      </c>
      <c r="X28" s="290"/>
      <c r="Y28" s="292"/>
      <c r="Z28" s="294" t="str">
        <f>IF(TRIM(Y28)="", "", IF(VLOOKUP(Y28,'Footnotes list'!$D$9:$E$107,2,FALSE)=0,"",VLOOKUP(Y28,'Footnotes list'!$D$9:$E$107,2,FALSE) ) )</f>
        <v/>
      </c>
      <c r="AA28" s="546">
        <f>IF(COUNTA(AA29:AA38)&lt;10,"",SUM(AA29:AA38))</f>
        <v>6.1333361148787673E-2</v>
      </c>
      <c r="AB28" s="290"/>
      <c r="AC28" s="292"/>
      <c r="AD28" s="294" t="str">
        <f>IF(TRIM(AC28)="", "", IF(VLOOKUP(AC28,'Footnotes list'!$D$9:$E$107,2,FALSE)=0,"",VLOOKUP(AC28,'Footnotes list'!$D$9:$E$107,2,FALSE) ) )</f>
        <v/>
      </c>
      <c r="AE28" s="546">
        <f>IF(COUNTA(AE29:AE38)&lt;10,"",SUM(AE29:AE38))</f>
        <v>0.34894565070386474</v>
      </c>
      <c r="AF28" s="290"/>
      <c r="AG28" s="292"/>
      <c r="AH28" s="294" t="str">
        <f>IF(TRIM(AG28)="", "", IF(VLOOKUP(AG28,'Footnotes list'!$D$9:$E$107,2,FALSE)=0,"",VLOOKUP(AG28,'Footnotes list'!$D$9:$E$107,2,FALSE) ) )</f>
        <v/>
      </c>
      <c r="AI28" s="546">
        <f>IF(COUNTA(AI29:AI38)&lt;10,"",SUM(AI29:AI38))</f>
        <v>0</v>
      </c>
      <c r="AJ28" s="290"/>
      <c r="AK28" s="292"/>
      <c r="AL28" s="294" t="str">
        <f>IF(TRIM(AK28)="", "", IF(VLOOKUP(AK28,'Footnotes list'!$D$9:$E$107,2,FALSE)=0,"",VLOOKUP(AK28,'Footnotes list'!$D$9:$E$107,2,FALSE) ) )</f>
        <v/>
      </c>
      <c r="AM28" s="546">
        <f>IF(COUNTA(AM29:AM38)&lt;10,"",SUM(AM29:AM38))</f>
        <v>0</v>
      </c>
      <c r="AN28" s="290"/>
      <c r="AO28" s="292"/>
      <c r="AP28" s="294" t="str">
        <f>IF(TRIM(AO28)="", "", IF(VLOOKUP(AO28,'Footnotes list'!$D$9:$E$107,2,FALSE)=0,"",VLOOKUP(AO28,'Footnotes list'!$D$9:$E$107,2,FALSE) ) )</f>
        <v/>
      </c>
      <c r="AQ28" s="549">
        <f>IF(COUNTA(AQ29:AQ38)&lt;10,"",SUM(AQ29:AQ38))</f>
        <v>0</v>
      </c>
      <c r="AR28" s="290"/>
      <c r="AS28" s="292"/>
      <c r="AT28" s="294" t="str">
        <f>IF(TRIM(AS28)="", "", IF(VLOOKUP(AS28,'Footnotes list'!$D$9:$E$107,2,FALSE)=0,"",VLOOKUP(AS28,'Footnotes list'!$D$9:$E$107,2,FALSE) ) )</f>
        <v/>
      </c>
      <c r="AU28" s="546">
        <f>IF(COUNTA(AU29:AU38)&lt;10,"",SUM(AU29:AU38))</f>
        <v>6.3737374336943001E-3</v>
      </c>
      <c r="AV28" s="290"/>
      <c r="AW28" s="292"/>
      <c r="AX28" s="294" t="str">
        <f>IF(TRIM(AW28)="", "", IF(VLOOKUP(AW28,'Footnotes list'!$D$9:$E$107,2,FALSE)=0,"",VLOOKUP(AW28,'Footnotes list'!$D$9:$E$107,2,FALSE) ) )</f>
        <v/>
      </c>
      <c r="AY28" s="549">
        <f>IF(COUNTA(AY29:AY38)&lt;10,"",SUM(AY29:AY38))</f>
        <v>0</v>
      </c>
      <c r="AZ28" s="290"/>
      <c r="BA28" s="292"/>
      <c r="BB28" s="294" t="str">
        <f>IF(TRIM(BA28)="", "", IF(VLOOKUP(BA28,'Footnotes list'!$D$9:$E$107,2,FALSE)=0,"",VLOOKUP(BA28,'Footnotes list'!$D$9:$E$107,2,FALSE) ) )</f>
        <v/>
      </c>
      <c r="BC28" s="537">
        <f t="shared" si="0"/>
        <v>105.7065849433761</v>
      </c>
      <c r="BD28" s="290"/>
      <c r="BE28" s="292"/>
      <c r="BF28" s="329" t="str">
        <f>IF(TRIM(BE28)="", "", IF(VLOOKUP(BE28,'Footnotes list'!$D$9:$E$107,2,FALSE)=0,"",VLOOKUP(BE28,'Footnotes list'!$D$9:$E$107,2,FALSE) ) )</f>
        <v/>
      </c>
    </row>
    <row r="29" spans="2:58" s="7" customFormat="1" ht="15.6" outlineLevel="1" x14ac:dyDescent="0.3">
      <c r="B29" s="356" t="str">
        <f>CODES!G29</f>
        <v>PROV_POLN_MF111</v>
      </c>
      <c r="C29" s="16" t="s">
        <v>80</v>
      </c>
      <c r="D29" s="15"/>
      <c r="E29" s="81" t="s">
        <v>84</v>
      </c>
      <c r="F29" s="195" t="s">
        <v>82</v>
      </c>
      <c r="G29" s="571">
        <v>1.3600206505527144</v>
      </c>
      <c r="H29" s="291"/>
      <c r="I29" s="293"/>
      <c r="J29" s="294" t="str">
        <f>IF(TRIM(I29)="", "", IF(VLOOKUP(I29,'Footnotes list'!$D$9:$E$107,2,FALSE)=0,"",VLOOKUP(I29,'Footnotes list'!$D$9:$E$107,2,FALSE) ) )</f>
        <v/>
      </c>
      <c r="K29" s="571">
        <v>0.19269329495303444</v>
      </c>
      <c r="L29" s="291"/>
      <c r="M29" s="293"/>
      <c r="N29" s="294" t="str">
        <f>IF(TRIM(M29)="", "", IF(VLOOKUP(M29,'Footnotes list'!$D$9:$E$107,2,FALSE)=0,"",VLOOKUP(M29,'Footnotes list'!$D$9:$E$107,2,FALSE) ) )</f>
        <v/>
      </c>
      <c r="O29" s="571">
        <v>2.95110168649133</v>
      </c>
      <c r="P29" s="291"/>
      <c r="Q29" s="293"/>
      <c r="R29" s="294" t="str">
        <f>IF(TRIM(Q29)="", "", IF(VLOOKUP(Q29,'Footnotes list'!$D$9:$E$107,2,FALSE)=0,"",VLOOKUP(Q29,'Footnotes list'!$D$9:$E$107,2,FALSE) ) )</f>
        <v/>
      </c>
      <c r="S29" s="313">
        <v>4.094537061141966</v>
      </c>
      <c r="T29" s="291"/>
      <c r="U29" s="293"/>
      <c r="V29" s="294" t="str">
        <f>IF(TRIM(U29)="", "", IF(VLOOKUP(U29,'Footnotes list'!$D$9:$E$107,2,FALSE)=0,"",VLOOKUP(U29,'Footnotes list'!$D$9:$E$107,2,FALSE) ) )</f>
        <v/>
      </c>
      <c r="W29" s="313">
        <v>3.1229692114167585E-2</v>
      </c>
      <c r="X29" s="291"/>
      <c r="Y29" s="293"/>
      <c r="Z29" s="294" t="str">
        <f>IF(TRIM(Y29)="", "", IF(VLOOKUP(Y29,'Footnotes list'!$D$9:$E$107,2,FALSE)=0,"",VLOOKUP(Y29,'Footnotes list'!$D$9:$E$107,2,FALSE) ) )</f>
        <v/>
      </c>
      <c r="AA29" s="313">
        <v>6.4131245122814925E-3</v>
      </c>
      <c r="AB29" s="291"/>
      <c r="AC29" s="293"/>
      <c r="AD29" s="294" t="str">
        <f>IF(TRIM(AC29)="", "", IF(VLOOKUP(AC29,'Footnotes list'!$D$9:$E$107,2,FALSE)=0,"",VLOOKUP(AC29,'Footnotes list'!$D$9:$E$107,2,FALSE) ) )</f>
        <v/>
      </c>
      <c r="AE29" s="313">
        <v>3.464541955213582E-2</v>
      </c>
      <c r="AF29" s="291"/>
      <c r="AG29" s="293"/>
      <c r="AH29" s="294" t="str">
        <f>IF(TRIM(AG29)="", "", IF(VLOOKUP(AG29,'Footnotes list'!$D$9:$E$107,2,FALSE)=0,"",VLOOKUP(AG29,'Footnotes list'!$D$9:$E$107,2,FALSE) ) )</f>
        <v/>
      </c>
      <c r="AI29" s="313">
        <v>0</v>
      </c>
      <c r="AJ29" s="291"/>
      <c r="AK29" s="293"/>
      <c r="AL29" s="294" t="str">
        <f>IF(TRIM(AK29)="", "", IF(VLOOKUP(AK29,'Footnotes list'!$D$9:$E$107,2,FALSE)=0,"",VLOOKUP(AK29,'Footnotes list'!$D$9:$E$107,2,FALSE) ) )</f>
        <v/>
      </c>
      <c r="AM29" s="313">
        <v>0</v>
      </c>
      <c r="AN29" s="291"/>
      <c r="AO29" s="293"/>
      <c r="AP29" s="294" t="str">
        <f>IF(TRIM(AO29)="", "", IF(VLOOKUP(AO29,'Footnotes list'!$D$9:$E$107,2,FALSE)=0,"",VLOOKUP(AO29,'Footnotes list'!$D$9:$E$107,2,FALSE) ) )</f>
        <v/>
      </c>
      <c r="AQ29" s="315">
        <v>0</v>
      </c>
      <c r="AR29" s="291"/>
      <c r="AS29" s="293"/>
      <c r="AT29" s="294" t="str">
        <f>IF(TRIM(AS29)="", "", IF(VLOOKUP(AS29,'Footnotes list'!$D$9:$E$107,2,FALSE)=0,"",VLOOKUP(AS29,'Footnotes list'!$D$9:$E$107,2,FALSE) ) )</f>
        <v/>
      </c>
      <c r="AU29" s="313">
        <v>1.1826592074712307E-3</v>
      </c>
      <c r="AV29" s="291"/>
      <c r="AW29" s="293"/>
      <c r="AX29" s="294" t="str">
        <f>IF(TRIM(AW29)="", "", IF(VLOOKUP(AW29,'Footnotes list'!$D$9:$E$107,2,FALSE)=0,"",VLOOKUP(AW29,'Footnotes list'!$D$9:$E$107,2,FALSE) ) )</f>
        <v/>
      </c>
      <c r="AY29" s="315">
        <v>0</v>
      </c>
      <c r="AZ29" s="291"/>
      <c r="BA29" s="293"/>
      <c r="BB29" s="294" t="str">
        <f>IF(TRIM(BA29)="", "", IF(VLOOKUP(BA29,'Footnotes list'!$D$9:$E$107,2,FALSE)=0,"",VLOOKUP(BA29,'Footnotes list'!$D$9:$E$107,2,FALSE) ) )</f>
        <v/>
      </c>
      <c r="BC29" s="538">
        <f t="shared" si="0"/>
        <v>8.6718235885251023</v>
      </c>
      <c r="BD29" s="291"/>
      <c r="BE29" s="293"/>
      <c r="BF29" s="329" t="str">
        <f>IF(TRIM(BE29)="", "", IF(VLOOKUP(BE29,'Footnotes list'!$D$9:$E$107,2,FALSE)=0,"",VLOOKUP(BE29,'Footnotes list'!$D$9:$E$107,2,FALSE) ) )</f>
        <v/>
      </c>
    </row>
    <row r="30" spans="2:58" s="7" customFormat="1" ht="15.6" outlineLevel="1" x14ac:dyDescent="0.3">
      <c r="B30" s="356" t="str">
        <f>CODES!G30</f>
        <v>PROV_POLN_MF112</v>
      </c>
      <c r="C30" s="16" t="s">
        <v>80</v>
      </c>
      <c r="D30" s="15"/>
      <c r="E30" s="81" t="s">
        <v>85</v>
      </c>
      <c r="F30" s="195" t="s">
        <v>82</v>
      </c>
      <c r="G30" s="571">
        <v>0</v>
      </c>
      <c r="H30" s="291"/>
      <c r="I30" s="293"/>
      <c r="J30" s="294" t="str">
        <f>IF(TRIM(I30)="", "", IF(VLOOKUP(I30,'Footnotes list'!$D$9:$E$107,2,FALSE)=0,"",VLOOKUP(I30,'Footnotes list'!$D$9:$E$107,2,FALSE) ) )</f>
        <v/>
      </c>
      <c r="K30" s="571">
        <v>0</v>
      </c>
      <c r="L30" s="291"/>
      <c r="M30" s="293"/>
      <c r="N30" s="294" t="str">
        <f>IF(TRIM(M30)="", "", IF(VLOOKUP(M30,'Footnotes list'!$D$9:$E$107,2,FALSE)=0,"",VLOOKUP(M30,'Footnotes list'!$D$9:$E$107,2,FALSE) ) )</f>
        <v/>
      </c>
      <c r="O30" s="571">
        <v>0</v>
      </c>
      <c r="P30" s="291"/>
      <c r="Q30" s="293"/>
      <c r="R30" s="294" t="str">
        <f>IF(TRIM(Q30)="", "", IF(VLOOKUP(Q30,'Footnotes list'!$D$9:$E$107,2,FALSE)=0,"",VLOOKUP(Q30,'Footnotes list'!$D$9:$E$107,2,FALSE) ) )</f>
        <v/>
      </c>
      <c r="S30" s="313">
        <v>0</v>
      </c>
      <c r="T30" s="291"/>
      <c r="U30" s="293"/>
      <c r="V30" s="294" t="str">
        <f>IF(TRIM(U30)="", "", IF(VLOOKUP(U30,'Footnotes list'!$D$9:$E$107,2,FALSE)=0,"",VLOOKUP(U30,'Footnotes list'!$D$9:$E$107,2,FALSE) ) )</f>
        <v/>
      </c>
      <c r="W30" s="313">
        <v>0</v>
      </c>
      <c r="X30" s="291"/>
      <c r="Y30" s="293"/>
      <c r="Z30" s="294" t="str">
        <f>IF(TRIM(Y30)="", "", IF(VLOOKUP(Y30,'Footnotes list'!$D$9:$E$107,2,FALSE)=0,"",VLOOKUP(Y30,'Footnotes list'!$D$9:$E$107,2,FALSE) ) )</f>
        <v/>
      </c>
      <c r="AA30" s="313">
        <v>0</v>
      </c>
      <c r="AB30" s="291"/>
      <c r="AC30" s="293"/>
      <c r="AD30" s="294" t="str">
        <f>IF(TRIM(AC30)="", "", IF(VLOOKUP(AC30,'Footnotes list'!$D$9:$E$107,2,FALSE)=0,"",VLOOKUP(AC30,'Footnotes list'!$D$9:$E$107,2,FALSE) ) )</f>
        <v/>
      </c>
      <c r="AE30" s="313">
        <v>0</v>
      </c>
      <c r="AF30" s="291"/>
      <c r="AG30" s="293"/>
      <c r="AH30" s="294" t="str">
        <f>IF(TRIM(AG30)="", "", IF(VLOOKUP(AG30,'Footnotes list'!$D$9:$E$107,2,FALSE)=0,"",VLOOKUP(AG30,'Footnotes list'!$D$9:$E$107,2,FALSE) ) )</f>
        <v/>
      </c>
      <c r="AI30" s="313">
        <v>0</v>
      </c>
      <c r="AJ30" s="291"/>
      <c r="AK30" s="293"/>
      <c r="AL30" s="294" t="str">
        <f>IF(TRIM(AK30)="", "", IF(VLOOKUP(AK30,'Footnotes list'!$D$9:$E$107,2,FALSE)=0,"",VLOOKUP(AK30,'Footnotes list'!$D$9:$E$107,2,FALSE) ) )</f>
        <v/>
      </c>
      <c r="AM30" s="313">
        <v>0</v>
      </c>
      <c r="AN30" s="291"/>
      <c r="AO30" s="293"/>
      <c r="AP30" s="294" t="str">
        <f>IF(TRIM(AO30)="", "", IF(VLOOKUP(AO30,'Footnotes list'!$D$9:$E$107,2,FALSE)=0,"",VLOOKUP(AO30,'Footnotes list'!$D$9:$E$107,2,FALSE) ) )</f>
        <v/>
      </c>
      <c r="AQ30" s="315">
        <v>0</v>
      </c>
      <c r="AR30" s="291"/>
      <c r="AS30" s="293"/>
      <c r="AT30" s="294" t="str">
        <f>IF(TRIM(AS30)="", "", IF(VLOOKUP(AS30,'Footnotes list'!$D$9:$E$107,2,FALSE)=0,"",VLOOKUP(AS30,'Footnotes list'!$D$9:$E$107,2,FALSE) ) )</f>
        <v/>
      </c>
      <c r="AU30" s="313">
        <v>0</v>
      </c>
      <c r="AV30" s="291"/>
      <c r="AW30" s="293"/>
      <c r="AX30" s="294" t="str">
        <f>IF(TRIM(AW30)="", "", IF(VLOOKUP(AW30,'Footnotes list'!$D$9:$E$107,2,FALSE)=0,"",VLOOKUP(AW30,'Footnotes list'!$D$9:$E$107,2,FALSE) ) )</f>
        <v/>
      </c>
      <c r="AY30" s="315">
        <v>0</v>
      </c>
      <c r="AZ30" s="291"/>
      <c r="BA30" s="293"/>
      <c r="BB30" s="294" t="str">
        <f>IF(TRIM(BA30)="", "", IF(VLOOKUP(BA30,'Footnotes list'!$D$9:$E$107,2,FALSE)=0,"",VLOOKUP(BA30,'Footnotes list'!$D$9:$E$107,2,FALSE) ) )</f>
        <v/>
      </c>
      <c r="BC30" s="538">
        <f t="shared" si="0"/>
        <v>0</v>
      </c>
      <c r="BD30" s="291"/>
      <c r="BE30" s="293"/>
      <c r="BF30" s="329" t="str">
        <f>IF(TRIM(BE30)="", "", IF(VLOOKUP(BE30,'Footnotes list'!$D$9:$E$107,2,FALSE)=0,"",VLOOKUP(BE30,'Footnotes list'!$D$9:$E$107,2,FALSE) ) )</f>
        <v/>
      </c>
    </row>
    <row r="31" spans="2:58" s="7" customFormat="1" ht="15.6" outlineLevel="1" x14ac:dyDescent="0.3">
      <c r="B31" s="356" t="str">
        <f>CODES!G31</f>
        <v>PROV_POLN_MF113</v>
      </c>
      <c r="C31" s="16" t="s">
        <v>80</v>
      </c>
      <c r="D31" s="15"/>
      <c r="E31" s="81" t="s">
        <v>86</v>
      </c>
      <c r="F31" s="195" t="s">
        <v>82</v>
      </c>
      <c r="G31" s="571">
        <v>0</v>
      </c>
      <c r="H31" s="291"/>
      <c r="I31" s="293"/>
      <c r="J31" s="294" t="str">
        <f>IF(TRIM(I31)="", "", IF(VLOOKUP(I31,'Footnotes list'!$D$9:$E$107,2,FALSE)=0,"",VLOOKUP(I31,'Footnotes list'!$D$9:$E$107,2,FALSE) ) )</f>
        <v/>
      </c>
      <c r="K31" s="571">
        <v>0</v>
      </c>
      <c r="L31" s="291"/>
      <c r="M31" s="293"/>
      <c r="N31" s="294" t="str">
        <f>IF(TRIM(M31)="", "", IF(VLOOKUP(M31,'Footnotes list'!$D$9:$E$107,2,FALSE)=0,"",VLOOKUP(M31,'Footnotes list'!$D$9:$E$107,2,FALSE) ) )</f>
        <v/>
      </c>
      <c r="O31" s="571">
        <v>0</v>
      </c>
      <c r="P31" s="291"/>
      <c r="Q31" s="293"/>
      <c r="R31" s="294" t="str">
        <f>IF(TRIM(Q31)="", "", IF(VLOOKUP(Q31,'Footnotes list'!$D$9:$E$107,2,FALSE)=0,"",VLOOKUP(Q31,'Footnotes list'!$D$9:$E$107,2,FALSE) ) )</f>
        <v/>
      </c>
      <c r="S31" s="313">
        <v>0</v>
      </c>
      <c r="T31" s="291"/>
      <c r="U31" s="293"/>
      <c r="V31" s="294" t="str">
        <f>IF(TRIM(U31)="", "", IF(VLOOKUP(U31,'Footnotes list'!$D$9:$E$107,2,FALSE)=0,"",VLOOKUP(U31,'Footnotes list'!$D$9:$E$107,2,FALSE) ) )</f>
        <v/>
      </c>
      <c r="W31" s="313">
        <v>0</v>
      </c>
      <c r="X31" s="291"/>
      <c r="Y31" s="293"/>
      <c r="Z31" s="294" t="str">
        <f>IF(TRIM(Y31)="", "", IF(VLOOKUP(Y31,'Footnotes list'!$D$9:$E$107,2,FALSE)=0,"",VLOOKUP(Y31,'Footnotes list'!$D$9:$E$107,2,FALSE) ) )</f>
        <v/>
      </c>
      <c r="AA31" s="313">
        <v>0</v>
      </c>
      <c r="AB31" s="291"/>
      <c r="AC31" s="293"/>
      <c r="AD31" s="294" t="str">
        <f>IF(TRIM(AC31)="", "", IF(VLOOKUP(AC31,'Footnotes list'!$D$9:$E$107,2,FALSE)=0,"",VLOOKUP(AC31,'Footnotes list'!$D$9:$E$107,2,FALSE) ) )</f>
        <v/>
      </c>
      <c r="AE31" s="313">
        <v>0</v>
      </c>
      <c r="AF31" s="291"/>
      <c r="AG31" s="293"/>
      <c r="AH31" s="294" t="str">
        <f>IF(TRIM(AG31)="", "", IF(VLOOKUP(AG31,'Footnotes list'!$D$9:$E$107,2,FALSE)=0,"",VLOOKUP(AG31,'Footnotes list'!$D$9:$E$107,2,FALSE) ) )</f>
        <v/>
      </c>
      <c r="AI31" s="313">
        <v>0</v>
      </c>
      <c r="AJ31" s="291"/>
      <c r="AK31" s="293"/>
      <c r="AL31" s="294" t="str">
        <f>IF(TRIM(AK31)="", "", IF(VLOOKUP(AK31,'Footnotes list'!$D$9:$E$107,2,FALSE)=0,"",VLOOKUP(AK31,'Footnotes list'!$D$9:$E$107,2,FALSE) ) )</f>
        <v/>
      </c>
      <c r="AM31" s="313">
        <v>0</v>
      </c>
      <c r="AN31" s="291"/>
      <c r="AO31" s="293"/>
      <c r="AP31" s="294" t="str">
        <f>IF(TRIM(AO31)="", "", IF(VLOOKUP(AO31,'Footnotes list'!$D$9:$E$107,2,FALSE)=0,"",VLOOKUP(AO31,'Footnotes list'!$D$9:$E$107,2,FALSE) ) )</f>
        <v/>
      </c>
      <c r="AQ31" s="315">
        <v>0</v>
      </c>
      <c r="AR31" s="291"/>
      <c r="AS31" s="293"/>
      <c r="AT31" s="294" t="str">
        <f>IF(TRIM(AS31)="", "", IF(VLOOKUP(AS31,'Footnotes list'!$D$9:$E$107,2,FALSE)=0,"",VLOOKUP(AS31,'Footnotes list'!$D$9:$E$107,2,FALSE) ) )</f>
        <v/>
      </c>
      <c r="AU31" s="313">
        <v>0</v>
      </c>
      <c r="AV31" s="291"/>
      <c r="AW31" s="293"/>
      <c r="AX31" s="294" t="str">
        <f>IF(TRIM(AW31)="", "", IF(VLOOKUP(AW31,'Footnotes list'!$D$9:$E$107,2,FALSE)=0,"",VLOOKUP(AW31,'Footnotes list'!$D$9:$E$107,2,FALSE) ) )</f>
        <v/>
      </c>
      <c r="AY31" s="315">
        <v>0</v>
      </c>
      <c r="AZ31" s="291"/>
      <c r="BA31" s="293"/>
      <c r="BB31" s="294" t="str">
        <f>IF(TRIM(BA31)="", "", IF(VLOOKUP(BA31,'Footnotes list'!$D$9:$E$107,2,FALSE)=0,"",VLOOKUP(BA31,'Footnotes list'!$D$9:$E$107,2,FALSE) ) )</f>
        <v/>
      </c>
      <c r="BC31" s="538">
        <f t="shared" si="0"/>
        <v>0</v>
      </c>
      <c r="BD31" s="291"/>
      <c r="BE31" s="293"/>
      <c r="BF31" s="329" t="str">
        <f>IF(TRIM(BE31)="", "", IF(VLOOKUP(BE31,'Footnotes list'!$D$9:$E$107,2,FALSE)=0,"",VLOOKUP(BE31,'Footnotes list'!$D$9:$E$107,2,FALSE) ) )</f>
        <v/>
      </c>
    </row>
    <row r="32" spans="2:58" s="7" customFormat="1" ht="15.6" outlineLevel="1" x14ac:dyDescent="0.3">
      <c r="B32" s="356" t="str">
        <f>CODES!G32</f>
        <v>PROV_POLN_MF114</v>
      </c>
      <c r="C32" s="16" t="s">
        <v>80</v>
      </c>
      <c r="D32" s="15"/>
      <c r="E32" s="81" t="s">
        <v>87</v>
      </c>
      <c r="F32" s="195" t="s">
        <v>82</v>
      </c>
      <c r="G32" s="571">
        <v>3.9957440916675639</v>
      </c>
      <c r="H32" s="291"/>
      <c r="I32" s="293"/>
      <c r="J32" s="294" t="str">
        <f>IF(TRIM(I32)="", "", IF(VLOOKUP(I32,'Footnotes list'!$D$9:$E$107,2,FALSE)=0,"",VLOOKUP(I32,'Footnotes list'!$D$9:$E$107,2,FALSE) ) )</f>
        <v/>
      </c>
      <c r="K32" s="571">
        <v>0.48535035680473626</v>
      </c>
      <c r="L32" s="291"/>
      <c r="M32" s="293"/>
      <c r="N32" s="294" t="str">
        <f>IF(TRIM(M32)="", "", IF(VLOOKUP(M32,'Footnotes list'!$D$9:$E$107,2,FALSE)=0,"",VLOOKUP(M32,'Footnotes list'!$D$9:$E$107,2,FALSE) ) )</f>
        <v/>
      </c>
      <c r="O32" s="571">
        <v>7.682014054253357</v>
      </c>
      <c r="P32" s="291"/>
      <c r="Q32" s="293"/>
      <c r="R32" s="294" t="str">
        <f>IF(TRIM(Q32)="", "", IF(VLOOKUP(Q32,'Footnotes list'!$D$9:$E$107,2,FALSE)=0,"",VLOOKUP(Q32,'Footnotes list'!$D$9:$E$107,2,FALSE) ) )</f>
        <v/>
      </c>
      <c r="S32" s="313">
        <v>11.214568830721664</v>
      </c>
      <c r="T32" s="291"/>
      <c r="U32" s="293"/>
      <c r="V32" s="294" t="str">
        <f>IF(TRIM(U32)="", "", IF(VLOOKUP(U32,'Footnotes list'!$D$9:$E$107,2,FALSE)=0,"",VLOOKUP(U32,'Footnotes list'!$D$9:$E$107,2,FALSE) ) )</f>
        <v/>
      </c>
      <c r="W32" s="313">
        <v>7.3236071551012083E-2</v>
      </c>
      <c r="X32" s="291"/>
      <c r="Y32" s="293"/>
      <c r="Z32" s="294" t="str">
        <f>IF(TRIM(Y32)="", "", IF(VLOOKUP(Y32,'Footnotes list'!$D$9:$E$107,2,FALSE)=0,"",VLOOKUP(Y32,'Footnotes list'!$D$9:$E$107,2,FALSE) ) )</f>
        <v/>
      </c>
      <c r="AA32" s="313">
        <v>1.1649292161969936E-2</v>
      </c>
      <c r="AB32" s="291"/>
      <c r="AC32" s="293"/>
      <c r="AD32" s="294" t="str">
        <f>IF(TRIM(AC32)="", "", IF(VLOOKUP(AC32,'Footnotes list'!$D$9:$E$107,2,FALSE)=0,"",VLOOKUP(AC32,'Footnotes list'!$D$9:$E$107,2,FALSE) ) )</f>
        <v/>
      </c>
      <c r="AE32" s="313">
        <v>7.8424466475930626E-2</v>
      </c>
      <c r="AF32" s="291"/>
      <c r="AG32" s="293"/>
      <c r="AH32" s="294" t="str">
        <f>IF(TRIM(AG32)="", "", IF(VLOOKUP(AG32,'Footnotes list'!$D$9:$E$107,2,FALSE)=0,"",VLOOKUP(AG32,'Footnotes list'!$D$9:$E$107,2,FALSE) ) )</f>
        <v/>
      </c>
      <c r="AI32" s="313">
        <v>0</v>
      </c>
      <c r="AJ32" s="291"/>
      <c r="AK32" s="293"/>
      <c r="AL32" s="294" t="str">
        <f>IF(TRIM(AK32)="", "", IF(VLOOKUP(AK32,'Footnotes list'!$D$9:$E$107,2,FALSE)=0,"",VLOOKUP(AK32,'Footnotes list'!$D$9:$E$107,2,FALSE) ) )</f>
        <v/>
      </c>
      <c r="AM32" s="313">
        <v>0</v>
      </c>
      <c r="AN32" s="291"/>
      <c r="AO32" s="293"/>
      <c r="AP32" s="294" t="str">
        <f>IF(TRIM(AO32)="", "", IF(VLOOKUP(AO32,'Footnotes list'!$D$9:$E$107,2,FALSE)=0,"",VLOOKUP(AO32,'Footnotes list'!$D$9:$E$107,2,FALSE) ) )</f>
        <v/>
      </c>
      <c r="AQ32" s="315">
        <v>0</v>
      </c>
      <c r="AR32" s="291"/>
      <c r="AS32" s="293"/>
      <c r="AT32" s="294" t="str">
        <f>IF(TRIM(AS32)="", "", IF(VLOOKUP(AS32,'Footnotes list'!$D$9:$E$107,2,FALSE)=0,"",VLOOKUP(AS32,'Footnotes list'!$D$9:$E$107,2,FALSE) ) )</f>
        <v/>
      </c>
      <c r="AU32" s="313">
        <v>9.9761410079982722E-4</v>
      </c>
      <c r="AV32" s="291"/>
      <c r="AW32" s="293"/>
      <c r="AX32" s="294" t="str">
        <f>IF(TRIM(AW32)="", "", IF(VLOOKUP(AW32,'Footnotes list'!$D$9:$E$107,2,FALSE)=0,"",VLOOKUP(AW32,'Footnotes list'!$D$9:$E$107,2,FALSE) ) )</f>
        <v/>
      </c>
      <c r="AY32" s="315">
        <v>0</v>
      </c>
      <c r="AZ32" s="291"/>
      <c r="BA32" s="293"/>
      <c r="BB32" s="294" t="str">
        <f>IF(TRIM(BA32)="", "", IF(VLOOKUP(BA32,'Footnotes list'!$D$9:$E$107,2,FALSE)=0,"",VLOOKUP(BA32,'Footnotes list'!$D$9:$E$107,2,FALSE) ) )</f>
        <v/>
      </c>
      <c r="BC32" s="538">
        <f t="shared" si="0"/>
        <v>23.541984777737031</v>
      </c>
      <c r="BD32" s="291"/>
      <c r="BE32" s="293"/>
      <c r="BF32" s="329" t="str">
        <f>IF(TRIM(BE32)="", "", IF(VLOOKUP(BE32,'Footnotes list'!$D$9:$E$107,2,FALSE)=0,"",VLOOKUP(BE32,'Footnotes list'!$D$9:$E$107,2,FALSE) ) )</f>
        <v/>
      </c>
    </row>
    <row r="33" spans="2:61" s="7" customFormat="1" ht="15.6" outlineLevel="1" x14ac:dyDescent="0.3">
      <c r="B33" s="356" t="str">
        <f>CODES!G33</f>
        <v>PROV_POLN_MF115</v>
      </c>
      <c r="C33" s="16" t="s">
        <v>80</v>
      </c>
      <c r="D33" s="15"/>
      <c r="E33" s="81" t="s">
        <v>88</v>
      </c>
      <c r="F33" s="195" t="s">
        <v>82</v>
      </c>
      <c r="G33" s="571">
        <v>0</v>
      </c>
      <c r="H33" s="290"/>
      <c r="I33" s="292"/>
      <c r="J33" s="294" t="str">
        <f>IF(TRIM(I33)="", "", IF(VLOOKUP(I33,'Footnotes list'!$D$9:$E$107,2,FALSE)=0,"",VLOOKUP(I33,'Footnotes list'!$D$9:$E$107,2,FALSE) ) )</f>
        <v/>
      </c>
      <c r="K33" s="571">
        <v>0</v>
      </c>
      <c r="L33" s="290"/>
      <c r="M33" s="292"/>
      <c r="N33" s="294" t="str">
        <f>IF(TRIM(M33)="", "", IF(VLOOKUP(M33,'Footnotes list'!$D$9:$E$107,2,FALSE)=0,"",VLOOKUP(M33,'Footnotes list'!$D$9:$E$107,2,FALSE) ) )</f>
        <v/>
      </c>
      <c r="O33" s="571">
        <v>0</v>
      </c>
      <c r="P33" s="290"/>
      <c r="Q33" s="292"/>
      <c r="R33" s="294" t="str">
        <f>IF(TRIM(Q33)="", "", IF(VLOOKUP(Q33,'Footnotes list'!$D$9:$E$107,2,FALSE)=0,"",VLOOKUP(Q33,'Footnotes list'!$D$9:$E$107,2,FALSE) ) )</f>
        <v/>
      </c>
      <c r="S33" s="313">
        <v>0</v>
      </c>
      <c r="T33" s="290"/>
      <c r="U33" s="292"/>
      <c r="V33" s="294" t="str">
        <f>IF(TRIM(U33)="", "", IF(VLOOKUP(U33,'Footnotes list'!$D$9:$E$107,2,FALSE)=0,"",VLOOKUP(U33,'Footnotes list'!$D$9:$E$107,2,FALSE) ) )</f>
        <v/>
      </c>
      <c r="W33" s="313">
        <v>0</v>
      </c>
      <c r="X33" s="290"/>
      <c r="Y33" s="292"/>
      <c r="Z33" s="294" t="str">
        <f>IF(TRIM(Y33)="", "", IF(VLOOKUP(Y33,'Footnotes list'!$D$9:$E$107,2,FALSE)=0,"",VLOOKUP(Y33,'Footnotes list'!$D$9:$E$107,2,FALSE) ) )</f>
        <v/>
      </c>
      <c r="AA33" s="313">
        <v>0</v>
      </c>
      <c r="AB33" s="290"/>
      <c r="AC33" s="292"/>
      <c r="AD33" s="294" t="str">
        <f>IF(TRIM(AC33)="", "", IF(VLOOKUP(AC33,'Footnotes list'!$D$9:$E$107,2,FALSE)=0,"",VLOOKUP(AC33,'Footnotes list'!$D$9:$E$107,2,FALSE) ) )</f>
        <v/>
      </c>
      <c r="AE33" s="313">
        <v>0</v>
      </c>
      <c r="AF33" s="290"/>
      <c r="AG33" s="292"/>
      <c r="AH33" s="294" t="str">
        <f>IF(TRIM(AG33)="", "", IF(VLOOKUP(AG33,'Footnotes list'!$D$9:$E$107,2,FALSE)=0,"",VLOOKUP(AG33,'Footnotes list'!$D$9:$E$107,2,FALSE) ) )</f>
        <v/>
      </c>
      <c r="AI33" s="313">
        <v>0</v>
      </c>
      <c r="AJ33" s="290"/>
      <c r="AK33" s="292"/>
      <c r="AL33" s="294" t="str">
        <f>IF(TRIM(AK33)="", "", IF(VLOOKUP(AK33,'Footnotes list'!$D$9:$E$107,2,FALSE)=0,"",VLOOKUP(AK33,'Footnotes list'!$D$9:$E$107,2,FALSE) ) )</f>
        <v/>
      </c>
      <c r="AM33" s="313">
        <v>0</v>
      </c>
      <c r="AN33" s="290"/>
      <c r="AO33" s="292"/>
      <c r="AP33" s="294" t="str">
        <f>IF(TRIM(AO33)="", "", IF(VLOOKUP(AO33,'Footnotes list'!$D$9:$E$107,2,FALSE)=0,"",VLOOKUP(AO33,'Footnotes list'!$D$9:$E$107,2,FALSE) ) )</f>
        <v/>
      </c>
      <c r="AQ33" s="315">
        <v>0</v>
      </c>
      <c r="AR33" s="290"/>
      <c r="AS33" s="292"/>
      <c r="AT33" s="294" t="str">
        <f>IF(TRIM(AS33)="", "", IF(VLOOKUP(AS33,'Footnotes list'!$D$9:$E$107,2,FALSE)=0,"",VLOOKUP(AS33,'Footnotes list'!$D$9:$E$107,2,FALSE) ) )</f>
        <v/>
      </c>
      <c r="AU33" s="313">
        <v>0</v>
      </c>
      <c r="AV33" s="290"/>
      <c r="AW33" s="292"/>
      <c r="AX33" s="294" t="str">
        <f>IF(TRIM(AW33)="", "", IF(VLOOKUP(AW33,'Footnotes list'!$D$9:$E$107,2,FALSE)=0,"",VLOOKUP(AW33,'Footnotes list'!$D$9:$E$107,2,FALSE) ) )</f>
        <v/>
      </c>
      <c r="AY33" s="315">
        <v>0</v>
      </c>
      <c r="AZ33" s="290"/>
      <c r="BA33" s="292"/>
      <c r="BB33" s="294" t="str">
        <f>IF(TRIM(BA33)="", "", IF(VLOOKUP(BA33,'Footnotes list'!$D$9:$E$107,2,FALSE)=0,"",VLOOKUP(BA33,'Footnotes list'!$D$9:$E$107,2,FALSE) ) )</f>
        <v/>
      </c>
      <c r="BC33" s="538">
        <f t="shared" si="0"/>
        <v>0</v>
      </c>
      <c r="BD33" s="290"/>
      <c r="BE33" s="292"/>
      <c r="BF33" s="329" t="str">
        <f>IF(TRIM(BE33)="", "", IF(VLOOKUP(BE33,'Footnotes list'!$D$9:$E$107,2,FALSE)=0,"",VLOOKUP(BE33,'Footnotes list'!$D$9:$E$107,2,FALSE) ) )</f>
        <v/>
      </c>
    </row>
    <row r="34" spans="2:61" s="7" customFormat="1" ht="15.6" outlineLevel="1" x14ac:dyDescent="0.3">
      <c r="B34" s="356" t="str">
        <f>CODES!G34</f>
        <v>PROV_POLN_MF116</v>
      </c>
      <c r="C34" s="16" t="s">
        <v>80</v>
      </c>
      <c r="D34" s="15"/>
      <c r="E34" s="81" t="s">
        <v>89</v>
      </c>
      <c r="F34" s="195" t="s">
        <v>82</v>
      </c>
      <c r="G34" s="571">
        <v>11.40037923489078</v>
      </c>
      <c r="H34" s="291"/>
      <c r="I34" s="293"/>
      <c r="J34" s="294" t="str">
        <f>IF(TRIM(I34)="", "", IF(VLOOKUP(I34,'Footnotes list'!$D$9:$E$107,2,FALSE)=0,"",VLOOKUP(I34,'Footnotes list'!$D$9:$E$107,2,FALSE) ) )</f>
        <v/>
      </c>
      <c r="K34" s="571">
        <v>1.4136373687260071</v>
      </c>
      <c r="L34" s="291"/>
      <c r="M34" s="293"/>
      <c r="N34" s="294" t="str">
        <f>IF(TRIM(M34)="", "", IF(VLOOKUP(M34,'Footnotes list'!$D$9:$E$107,2,FALSE)=0,"",VLOOKUP(M34,'Footnotes list'!$D$9:$E$107,2,FALSE) ) )</f>
        <v/>
      </c>
      <c r="O34" s="571">
        <v>21.949589814792894</v>
      </c>
      <c r="P34" s="291"/>
      <c r="Q34" s="293"/>
      <c r="R34" s="294" t="str">
        <f>IF(TRIM(Q34)="", "", IF(VLOOKUP(Q34,'Footnotes list'!$D$9:$E$107,2,FALSE)=0,"",VLOOKUP(Q34,'Footnotes list'!$D$9:$E$107,2,FALSE) ) )</f>
        <v/>
      </c>
      <c r="S34" s="313">
        <v>32.012382804216287</v>
      </c>
      <c r="T34" s="291"/>
      <c r="U34" s="293"/>
      <c r="V34" s="294" t="str">
        <f>IF(TRIM(U34)="", "", IF(VLOOKUP(U34,'Footnotes list'!$D$9:$E$107,2,FALSE)=0,"",VLOOKUP(U34,'Footnotes list'!$D$9:$E$107,2,FALSE) ) )</f>
        <v/>
      </c>
      <c r="W34" s="313">
        <v>0.20335460618918685</v>
      </c>
      <c r="X34" s="291"/>
      <c r="Y34" s="293"/>
      <c r="Z34" s="294" t="str">
        <f>IF(TRIM(Y34)="", "", IF(VLOOKUP(Y34,'Footnotes list'!$D$9:$E$107,2,FALSE)=0,"",VLOOKUP(Y34,'Footnotes list'!$D$9:$E$107,2,FALSE) ) )</f>
        <v/>
      </c>
      <c r="AA34" s="313">
        <v>4.0189246130113002E-2</v>
      </c>
      <c r="AB34" s="291"/>
      <c r="AC34" s="293"/>
      <c r="AD34" s="294" t="str">
        <f>IF(TRIM(AC34)="", "", IF(VLOOKUP(AC34,'Footnotes list'!$D$9:$E$107,2,FALSE)=0,"",VLOOKUP(AC34,'Footnotes list'!$D$9:$E$107,2,FALSE) ) )</f>
        <v/>
      </c>
      <c r="AE34" s="313">
        <v>0.21029640101927802</v>
      </c>
      <c r="AF34" s="291"/>
      <c r="AG34" s="293"/>
      <c r="AH34" s="294" t="str">
        <f>IF(TRIM(AG34)="", "", IF(VLOOKUP(AG34,'Footnotes list'!$D$9:$E$107,2,FALSE)=0,"",VLOOKUP(AG34,'Footnotes list'!$D$9:$E$107,2,FALSE) ) )</f>
        <v/>
      </c>
      <c r="AI34" s="313">
        <v>0</v>
      </c>
      <c r="AJ34" s="291"/>
      <c r="AK34" s="293"/>
      <c r="AL34" s="294" t="str">
        <f>IF(TRIM(AK34)="", "", IF(VLOOKUP(AK34,'Footnotes list'!$D$9:$E$107,2,FALSE)=0,"",VLOOKUP(AK34,'Footnotes list'!$D$9:$E$107,2,FALSE) ) )</f>
        <v/>
      </c>
      <c r="AM34" s="313">
        <v>0</v>
      </c>
      <c r="AN34" s="291"/>
      <c r="AO34" s="293"/>
      <c r="AP34" s="294" t="str">
        <f>IF(TRIM(AO34)="", "", IF(VLOOKUP(AO34,'Footnotes list'!$D$9:$E$107,2,FALSE)=0,"",VLOOKUP(AO34,'Footnotes list'!$D$9:$E$107,2,FALSE) ) )</f>
        <v/>
      </c>
      <c r="AQ34" s="315">
        <v>0</v>
      </c>
      <c r="AR34" s="291"/>
      <c r="AS34" s="293"/>
      <c r="AT34" s="294" t="str">
        <f>IF(TRIM(AS34)="", "", IF(VLOOKUP(AS34,'Footnotes list'!$D$9:$E$107,2,FALSE)=0,"",VLOOKUP(AS34,'Footnotes list'!$D$9:$E$107,2,FALSE) ) )</f>
        <v/>
      </c>
      <c r="AU34" s="313">
        <v>3.6615031128920381E-3</v>
      </c>
      <c r="AV34" s="291"/>
      <c r="AW34" s="293"/>
      <c r="AX34" s="294" t="str">
        <f>IF(TRIM(AW34)="", "", IF(VLOOKUP(AW34,'Footnotes list'!$D$9:$E$107,2,FALSE)=0,"",VLOOKUP(AW34,'Footnotes list'!$D$9:$E$107,2,FALSE) ) )</f>
        <v/>
      </c>
      <c r="AY34" s="315">
        <v>0</v>
      </c>
      <c r="AZ34" s="291"/>
      <c r="BA34" s="293"/>
      <c r="BB34" s="294" t="str">
        <f>IF(TRIM(BA34)="", "", IF(VLOOKUP(BA34,'Footnotes list'!$D$9:$E$107,2,FALSE)=0,"",VLOOKUP(BA34,'Footnotes list'!$D$9:$E$107,2,FALSE) ) )</f>
        <v/>
      </c>
      <c r="BC34" s="538">
        <f t="shared" si="0"/>
        <v>67.23349097907743</v>
      </c>
      <c r="BD34" s="291"/>
      <c r="BE34" s="293"/>
      <c r="BF34" s="329" t="str">
        <f>IF(TRIM(BE34)="", "", IF(VLOOKUP(BE34,'Footnotes list'!$D$9:$E$107,2,FALSE)=0,"",VLOOKUP(BE34,'Footnotes list'!$D$9:$E$107,2,FALSE) ) )</f>
        <v/>
      </c>
      <c r="BI34" s="22"/>
    </row>
    <row r="35" spans="2:61" s="7" customFormat="1" ht="15.6" outlineLevel="1" x14ac:dyDescent="0.3">
      <c r="B35" s="356" t="str">
        <f>CODES!G35</f>
        <v>PROV_POLN_MF117</v>
      </c>
      <c r="C35" s="16" t="s">
        <v>80</v>
      </c>
      <c r="D35" s="15"/>
      <c r="E35" s="81" t="s">
        <v>90</v>
      </c>
      <c r="F35" s="195" t="s">
        <v>82</v>
      </c>
      <c r="G35" s="571">
        <v>0.47957359142318473</v>
      </c>
      <c r="H35" s="291"/>
      <c r="I35" s="293"/>
      <c r="J35" s="294" t="str">
        <f>IF(TRIM(I35)="", "", IF(VLOOKUP(I35,'Footnotes list'!$D$9:$E$107,2,FALSE)=0,"",VLOOKUP(I35,'Footnotes list'!$D$9:$E$107,2,FALSE) ) )</f>
        <v/>
      </c>
      <c r="K35" s="571">
        <v>8.5726057254576896E-2</v>
      </c>
      <c r="L35" s="291"/>
      <c r="M35" s="293"/>
      <c r="N35" s="294" t="str">
        <f>IF(TRIM(M35)="", "", IF(VLOOKUP(M35,'Footnotes list'!$D$9:$E$107,2,FALSE)=0,"",VLOOKUP(M35,'Footnotes list'!$D$9:$E$107,2,FALSE) ) )</f>
        <v/>
      </c>
      <c r="O35" s="571">
        <v>0.94706529365745018</v>
      </c>
      <c r="P35" s="291"/>
      <c r="Q35" s="293"/>
      <c r="R35" s="294" t="str">
        <f>IF(TRIM(Q35)="", "", IF(VLOOKUP(Q35,'Footnotes list'!$D$9:$E$107,2,FALSE)=0,"",VLOOKUP(Q35,'Footnotes list'!$D$9:$E$107,2,FALSE) ) )</f>
        <v/>
      </c>
      <c r="S35" s="313">
        <v>0.855571718848671</v>
      </c>
      <c r="T35" s="291"/>
      <c r="U35" s="293"/>
      <c r="V35" s="294" t="str">
        <f>IF(TRIM(U35)="", "", IF(VLOOKUP(U35,'Footnotes list'!$D$9:$E$107,2,FALSE)=0,"",VLOOKUP(U35,'Footnotes list'!$D$9:$E$107,2,FALSE) ) )</f>
        <v/>
      </c>
      <c r="W35" s="313">
        <v>1.0572116021182368E-2</v>
      </c>
      <c r="X35" s="291"/>
      <c r="Y35" s="293"/>
      <c r="Z35" s="294" t="str">
        <f>IF(TRIM(Y35)="", "", IF(VLOOKUP(Y35,'Footnotes list'!$D$9:$E$107,2,FALSE)=0,"",VLOOKUP(Y35,'Footnotes list'!$D$9:$E$107,2,FALSE) ) )</f>
        <v/>
      </c>
      <c r="AA35" s="313">
        <v>1.1908517704036612E-3</v>
      </c>
      <c r="AB35" s="291"/>
      <c r="AC35" s="293"/>
      <c r="AD35" s="294" t="str">
        <f>IF(TRIM(AC35)="", "", IF(VLOOKUP(AC35,'Footnotes list'!$D$9:$E$107,2,FALSE)=0,"",VLOOKUP(AC35,'Footnotes list'!$D$9:$E$107,2,FALSE) ) )</f>
        <v/>
      </c>
      <c r="AE35" s="313">
        <v>1.0311892577011523E-2</v>
      </c>
      <c r="AF35" s="291"/>
      <c r="AG35" s="293"/>
      <c r="AH35" s="294" t="str">
        <f>IF(TRIM(AG35)="", "", IF(VLOOKUP(AG35,'Footnotes list'!$D$9:$E$107,2,FALSE)=0,"",VLOOKUP(AG35,'Footnotes list'!$D$9:$E$107,2,FALSE) ) )</f>
        <v/>
      </c>
      <c r="AI35" s="313">
        <v>0</v>
      </c>
      <c r="AJ35" s="291"/>
      <c r="AK35" s="293"/>
      <c r="AL35" s="294" t="str">
        <f>IF(TRIM(AK35)="", "", IF(VLOOKUP(AK35,'Footnotes list'!$D$9:$E$107,2,FALSE)=0,"",VLOOKUP(AK35,'Footnotes list'!$D$9:$E$107,2,FALSE) ) )</f>
        <v/>
      </c>
      <c r="AM35" s="313">
        <v>0</v>
      </c>
      <c r="AN35" s="291"/>
      <c r="AO35" s="293"/>
      <c r="AP35" s="294" t="str">
        <f>IF(TRIM(AO35)="", "", IF(VLOOKUP(AO35,'Footnotes list'!$D$9:$E$107,2,FALSE)=0,"",VLOOKUP(AO35,'Footnotes list'!$D$9:$E$107,2,FALSE) ) )</f>
        <v/>
      </c>
      <c r="AQ35" s="315">
        <v>0</v>
      </c>
      <c r="AR35" s="291"/>
      <c r="AS35" s="293"/>
      <c r="AT35" s="294" t="str">
        <f>IF(TRIM(AS35)="", "", IF(VLOOKUP(AS35,'Footnotes list'!$D$9:$E$107,2,FALSE)=0,"",VLOOKUP(AS35,'Footnotes list'!$D$9:$E$107,2,FALSE) ) )</f>
        <v/>
      </c>
      <c r="AU35" s="313">
        <v>3.7371547312784488E-5</v>
      </c>
      <c r="AV35" s="291"/>
      <c r="AW35" s="293"/>
      <c r="AX35" s="294" t="str">
        <f>IF(TRIM(AW35)="", "", IF(VLOOKUP(AW35,'Footnotes list'!$D$9:$E$107,2,FALSE)=0,"",VLOOKUP(AW35,'Footnotes list'!$D$9:$E$107,2,FALSE) ) )</f>
        <v/>
      </c>
      <c r="AY35" s="315">
        <v>0</v>
      </c>
      <c r="AZ35" s="291"/>
      <c r="BA35" s="293"/>
      <c r="BB35" s="294" t="str">
        <f>IF(TRIM(BA35)="", "", IF(VLOOKUP(BA35,'Footnotes list'!$D$9:$E$107,2,FALSE)=0,"",VLOOKUP(BA35,'Footnotes list'!$D$9:$E$107,2,FALSE) ) )</f>
        <v/>
      </c>
      <c r="BC35" s="538">
        <f t="shared" si="0"/>
        <v>2.3900488930997934</v>
      </c>
      <c r="BD35" s="291"/>
      <c r="BE35" s="293"/>
      <c r="BF35" s="329" t="str">
        <f>IF(TRIM(BE35)="", "", IF(VLOOKUP(BE35,'Footnotes list'!$D$9:$E$107,2,FALSE)=0,"",VLOOKUP(BE35,'Footnotes list'!$D$9:$E$107,2,FALSE) ) )</f>
        <v/>
      </c>
    </row>
    <row r="36" spans="2:61" s="7" customFormat="1" ht="15.6" outlineLevel="1" x14ac:dyDescent="0.3">
      <c r="B36" s="356" t="str">
        <f>CODES!G36</f>
        <v>PROV_POLN_MF118</v>
      </c>
      <c r="C36" s="16" t="s">
        <v>80</v>
      </c>
      <c r="D36" s="15"/>
      <c r="E36" s="81" t="s">
        <v>91</v>
      </c>
      <c r="F36" s="195" t="s">
        <v>82</v>
      </c>
      <c r="G36" s="571">
        <v>0.63204032166695978</v>
      </c>
      <c r="H36" s="291"/>
      <c r="I36" s="293"/>
      <c r="J36" s="294" t="str">
        <f>IF(TRIM(I36)="", "", IF(VLOOKUP(I36,'Footnotes list'!$D$9:$E$107,2,FALSE)=0,"",VLOOKUP(I36,'Footnotes list'!$D$9:$E$107,2,FALSE) ) )</f>
        <v/>
      </c>
      <c r="K36" s="571">
        <v>0.2937297104172279</v>
      </c>
      <c r="L36" s="291"/>
      <c r="M36" s="293"/>
      <c r="N36" s="294" t="str">
        <f>IF(TRIM(M36)="", "", IF(VLOOKUP(M36,'Footnotes list'!$D$9:$E$107,2,FALSE)=0,"",VLOOKUP(M36,'Footnotes list'!$D$9:$E$107,2,FALSE) ) )</f>
        <v/>
      </c>
      <c r="O36" s="571">
        <v>1.3954262069781966</v>
      </c>
      <c r="P36" s="291"/>
      <c r="Q36" s="293"/>
      <c r="R36" s="294" t="str">
        <f>IF(TRIM(Q36)="", "", IF(VLOOKUP(Q36,'Footnotes list'!$D$9:$E$107,2,FALSE)=0,"",VLOOKUP(Q36,'Footnotes list'!$D$9:$E$107,2,FALSE) ) )</f>
        <v/>
      </c>
      <c r="S36" s="313">
        <v>1.5184501655256299</v>
      </c>
      <c r="T36" s="291"/>
      <c r="U36" s="293"/>
      <c r="V36" s="294" t="str">
        <f>IF(TRIM(U36)="", "", IF(VLOOKUP(U36,'Footnotes list'!$D$9:$E$107,2,FALSE)=0,"",VLOOKUP(U36,'Footnotes list'!$D$9:$E$107,2,FALSE) ) )</f>
        <v/>
      </c>
      <c r="W36" s="313">
        <v>1.1937393229973395E-2</v>
      </c>
      <c r="X36" s="291"/>
      <c r="Y36" s="293"/>
      <c r="Z36" s="294" t="str">
        <f>IF(TRIM(Y36)="", "", IF(VLOOKUP(Y36,'Footnotes list'!$D$9:$E$107,2,FALSE)=0,"",VLOOKUP(Y36,'Footnotes list'!$D$9:$E$107,2,FALSE) ) )</f>
        <v/>
      </c>
      <c r="AA36" s="313">
        <v>1.8908465740195778E-3</v>
      </c>
      <c r="AB36" s="291"/>
      <c r="AC36" s="293"/>
      <c r="AD36" s="294" t="str">
        <f>IF(TRIM(AC36)="", "", IF(VLOOKUP(AC36,'Footnotes list'!$D$9:$E$107,2,FALSE)=0,"",VLOOKUP(AC36,'Footnotes list'!$D$9:$E$107,2,FALSE) ) )</f>
        <v/>
      </c>
      <c r="AE36" s="313">
        <v>1.5267471079508684E-2</v>
      </c>
      <c r="AF36" s="291"/>
      <c r="AG36" s="293"/>
      <c r="AH36" s="294" t="str">
        <f>IF(TRIM(AG36)="", "", IF(VLOOKUP(AG36,'Footnotes list'!$D$9:$E$107,2,FALSE)=0,"",VLOOKUP(AG36,'Footnotes list'!$D$9:$E$107,2,FALSE) ) )</f>
        <v/>
      </c>
      <c r="AI36" s="313">
        <v>0</v>
      </c>
      <c r="AJ36" s="291"/>
      <c r="AK36" s="293"/>
      <c r="AL36" s="294" t="str">
        <f>IF(TRIM(AK36)="", "", IF(VLOOKUP(AK36,'Footnotes list'!$D$9:$E$107,2,FALSE)=0,"",VLOOKUP(AK36,'Footnotes list'!$D$9:$E$107,2,FALSE) ) )</f>
        <v/>
      </c>
      <c r="AM36" s="313">
        <v>0</v>
      </c>
      <c r="AN36" s="291"/>
      <c r="AO36" s="293"/>
      <c r="AP36" s="294" t="str">
        <f>IF(TRIM(AO36)="", "", IF(VLOOKUP(AO36,'Footnotes list'!$D$9:$E$107,2,FALSE)=0,"",VLOOKUP(AO36,'Footnotes list'!$D$9:$E$107,2,FALSE) ) )</f>
        <v/>
      </c>
      <c r="AQ36" s="315">
        <v>0</v>
      </c>
      <c r="AR36" s="291"/>
      <c r="AS36" s="293"/>
      <c r="AT36" s="294" t="str">
        <f>IF(TRIM(AS36)="", "", IF(VLOOKUP(AS36,'Footnotes list'!$D$9:$E$107,2,FALSE)=0,"",VLOOKUP(AS36,'Footnotes list'!$D$9:$E$107,2,FALSE) ) )</f>
        <v/>
      </c>
      <c r="AU36" s="313">
        <v>4.9458946521842002E-4</v>
      </c>
      <c r="AV36" s="291"/>
      <c r="AW36" s="293"/>
      <c r="AX36" s="294" t="str">
        <f>IF(TRIM(AW36)="", "", IF(VLOOKUP(AW36,'Footnotes list'!$D$9:$E$107,2,FALSE)=0,"",VLOOKUP(AW36,'Footnotes list'!$D$9:$E$107,2,FALSE) ) )</f>
        <v/>
      </c>
      <c r="AY36" s="315">
        <v>0</v>
      </c>
      <c r="AZ36" s="291"/>
      <c r="BA36" s="293"/>
      <c r="BB36" s="294" t="str">
        <f>IF(TRIM(BA36)="", "", IF(VLOOKUP(BA36,'Footnotes list'!$D$9:$E$107,2,FALSE)=0,"",VLOOKUP(BA36,'Footnotes list'!$D$9:$E$107,2,FALSE) ) )</f>
        <v/>
      </c>
      <c r="BC36" s="538">
        <f t="shared" si="0"/>
        <v>3.8692367049367355</v>
      </c>
      <c r="BD36" s="291"/>
      <c r="BE36" s="293"/>
      <c r="BF36" s="329" t="str">
        <f>IF(TRIM(BE36)="", "", IF(VLOOKUP(BE36,'Footnotes list'!$D$9:$E$107,2,FALSE)=0,"",VLOOKUP(BE36,'Footnotes list'!$D$9:$E$107,2,FALSE) ) )</f>
        <v/>
      </c>
    </row>
    <row r="37" spans="2:61" s="7" customFormat="1" ht="15.6" outlineLevel="1" x14ac:dyDescent="0.3">
      <c r="B37" s="356" t="str">
        <f>CODES!G37</f>
        <v>PROV_POLN_MF119</v>
      </c>
      <c r="C37" s="16" t="s">
        <v>80</v>
      </c>
      <c r="D37" s="15"/>
      <c r="E37" s="81" t="s">
        <v>92</v>
      </c>
      <c r="F37" s="195" t="s">
        <v>82</v>
      </c>
      <c r="G37" s="571">
        <v>0</v>
      </c>
      <c r="H37" s="291"/>
      <c r="I37" s="293"/>
      <c r="J37" s="294" t="str">
        <f>IF(TRIM(I37)="", "", IF(VLOOKUP(I37,'Footnotes list'!$D$9:$E$107,2,FALSE)=0,"",VLOOKUP(I37,'Footnotes list'!$D$9:$E$107,2,FALSE) ) )</f>
        <v/>
      </c>
      <c r="K37" s="571">
        <v>0</v>
      </c>
      <c r="L37" s="291"/>
      <c r="M37" s="293"/>
      <c r="N37" s="294" t="str">
        <f>IF(TRIM(M37)="", "", IF(VLOOKUP(M37,'Footnotes list'!$D$9:$E$107,2,FALSE)=0,"",VLOOKUP(M37,'Footnotes list'!$D$9:$E$107,2,FALSE) ) )</f>
        <v/>
      </c>
      <c r="O37" s="571">
        <v>0</v>
      </c>
      <c r="P37" s="291"/>
      <c r="Q37" s="293"/>
      <c r="R37" s="294" t="str">
        <f>IF(TRIM(Q37)="", "", IF(VLOOKUP(Q37,'Footnotes list'!$D$9:$E$107,2,FALSE)=0,"",VLOOKUP(Q37,'Footnotes list'!$D$9:$E$107,2,FALSE) ) )</f>
        <v/>
      </c>
      <c r="S37" s="313">
        <v>0</v>
      </c>
      <c r="T37" s="291"/>
      <c r="U37" s="293"/>
      <c r="V37" s="294" t="str">
        <f>IF(TRIM(U37)="", "", IF(VLOOKUP(U37,'Footnotes list'!$D$9:$E$107,2,FALSE)=0,"",VLOOKUP(U37,'Footnotes list'!$D$9:$E$107,2,FALSE) ) )</f>
        <v/>
      </c>
      <c r="W37" s="313">
        <v>0</v>
      </c>
      <c r="X37" s="291"/>
      <c r="Y37" s="293"/>
      <c r="Z37" s="294" t="str">
        <f>IF(TRIM(Y37)="", "", IF(VLOOKUP(Y37,'Footnotes list'!$D$9:$E$107,2,FALSE)=0,"",VLOOKUP(Y37,'Footnotes list'!$D$9:$E$107,2,FALSE) ) )</f>
        <v/>
      </c>
      <c r="AA37" s="313">
        <v>0</v>
      </c>
      <c r="AB37" s="291"/>
      <c r="AC37" s="293"/>
      <c r="AD37" s="294" t="str">
        <f>IF(TRIM(AC37)="", "", IF(VLOOKUP(AC37,'Footnotes list'!$D$9:$E$107,2,FALSE)=0,"",VLOOKUP(AC37,'Footnotes list'!$D$9:$E$107,2,FALSE) ) )</f>
        <v/>
      </c>
      <c r="AE37" s="313">
        <v>0</v>
      </c>
      <c r="AF37" s="291"/>
      <c r="AG37" s="293"/>
      <c r="AH37" s="294" t="str">
        <f>IF(TRIM(AG37)="", "", IF(VLOOKUP(AG37,'Footnotes list'!$D$9:$E$107,2,FALSE)=0,"",VLOOKUP(AG37,'Footnotes list'!$D$9:$E$107,2,FALSE) ) )</f>
        <v/>
      </c>
      <c r="AI37" s="313">
        <v>0</v>
      </c>
      <c r="AJ37" s="291"/>
      <c r="AK37" s="293"/>
      <c r="AL37" s="294" t="str">
        <f>IF(TRIM(AK37)="", "", IF(VLOOKUP(AK37,'Footnotes list'!$D$9:$E$107,2,FALSE)=0,"",VLOOKUP(AK37,'Footnotes list'!$D$9:$E$107,2,FALSE) ) )</f>
        <v/>
      </c>
      <c r="AM37" s="313">
        <v>0</v>
      </c>
      <c r="AN37" s="291"/>
      <c r="AO37" s="293"/>
      <c r="AP37" s="294" t="str">
        <f>IF(TRIM(AO37)="", "", IF(VLOOKUP(AO37,'Footnotes list'!$D$9:$E$107,2,FALSE)=0,"",VLOOKUP(AO37,'Footnotes list'!$D$9:$E$107,2,FALSE) ) )</f>
        <v/>
      </c>
      <c r="AQ37" s="315">
        <v>0</v>
      </c>
      <c r="AR37" s="291"/>
      <c r="AS37" s="293"/>
      <c r="AT37" s="294" t="str">
        <f>IF(TRIM(AS37)="", "", IF(VLOOKUP(AS37,'Footnotes list'!$D$9:$E$107,2,FALSE)=0,"",VLOOKUP(AS37,'Footnotes list'!$D$9:$E$107,2,FALSE) ) )</f>
        <v/>
      </c>
      <c r="AU37" s="313">
        <v>0</v>
      </c>
      <c r="AV37" s="291"/>
      <c r="AW37" s="293"/>
      <c r="AX37" s="294" t="str">
        <f>IF(TRIM(AW37)="", "", IF(VLOOKUP(AW37,'Footnotes list'!$D$9:$E$107,2,FALSE)=0,"",VLOOKUP(AW37,'Footnotes list'!$D$9:$E$107,2,FALSE) ) )</f>
        <v/>
      </c>
      <c r="AY37" s="315">
        <v>0</v>
      </c>
      <c r="AZ37" s="291"/>
      <c r="BA37" s="293"/>
      <c r="BB37" s="294" t="str">
        <f>IF(TRIM(BA37)="", "", IF(VLOOKUP(BA37,'Footnotes list'!$D$9:$E$107,2,FALSE)=0,"",VLOOKUP(BA37,'Footnotes list'!$D$9:$E$107,2,FALSE) ) )</f>
        <v/>
      </c>
      <c r="BC37" s="538">
        <f t="shared" si="0"/>
        <v>0</v>
      </c>
      <c r="BD37" s="291"/>
      <c r="BE37" s="293"/>
      <c r="BF37" s="329" t="str">
        <f>IF(TRIM(BE37)="", "", IF(VLOOKUP(BE37,'Footnotes list'!$D$9:$E$107,2,FALSE)=0,"",VLOOKUP(BE37,'Footnotes list'!$D$9:$E$107,2,FALSE) ) )</f>
        <v/>
      </c>
    </row>
    <row r="38" spans="2:61" s="7" customFormat="1" ht="15.6" outlineLevel="1" x14ac:dyDescent="0.3">
      <c r="B38" s="356" t="str">
        <f>CODES!G38</f>
        <v>PROV_POLN_MF11A</v>
      </c>
      <c r="C38" s="16" t="s">
        <v>80</v>
      </c>
      <c r="D38" s="15"/>
      <c r="E38" s="81" t="s">
        <v>93</v>
      </c>
      <c r="F38" s="195" t="s">
        <v>82</v>
      </c>
      <c r="G38" s="571">
        <v>0</v>
      </c>
      <c r="H38" s="290"/>
      <c r="I38" s="292"/>
      <c r="J38" s="294" t="str">
        <f>IF(TRIM(I38)="", "", IF(VLOOKUP(I38,'Footnotes list'!$D$9:$E$107,2,FALSE)=0,"",VLOOKUP(I38,'Footnotes list'!$D$9:$E$107,2,FALSE) ) )</f>
        <v/>
      </c>
      <c r="K38" s="571">
        <v>0</v>
      </c>
      <c r="L38" s="290"/>
      <c r="M38" s="292"/>
      <c r="N38" s="294" t="str">
        <f>IF(TRIM(M38)="", "", IF(VLOOKUP(M38,'Footnotes list'!$D$9:$E$107,2,FALSE)=0,"",VLOOKUP(M38,'Footnotes list'!$D$9:$E$107,2,FALSE) ) )</f>
        <v/>
      </c>
      <c r="O38" s="571">
        <v>0</v>
      </c>
      <c r="P38" s="290"/>
      <c r="Q38" s="292"/>
      <c r="R38" s="294" t="str">
        <f>IF(TRIM(Q38)="", "", IF(VLOOKUP(Q38,'Footnotes list'!$D$9:$E$107,2,FALSE)=0,"",VLOOKUP(Q38,'Footnotes list'!$D$9:$E$107,2,FALSE) ) )</f>
        <v/>
      </c>
      <c r="S38" s="313">
        <v>0</v>
      </c>
      <c r="T38" s="290"/>
      <c r="U38" s="292"/>
      <c r="V38" s="294" t="str">
        <f>IF(TRIM(U38)="", "", IF(VLOOKUP(U38,'Footnotes list'!$D$9:$E$107,2,FALSE)=0,"",VLOOKUP(U38,'Footnotes list'!$D$9:$E$107,2,FALSE) ) )</f>
        <v/>
      </c>
      <c r="W38" s="313">
        <v>0</v>
      </c>
      <c r="X38" s="290"/>
      <c r="Y38" s="292"/>
      <c r="Z38" s="294" t="str">
        <f>IF(TRIM(Y38)="", "", IF(VLOOKUP(Y38,'Footnotes list'!$D$9:$E$107,2,FALSE)=0,"",VLOOKUP(Y38,'Footnotes list'!$D$9:$E$107,2,FALSE) ) )</f>
        <v/>
      </c>
      <c r="AA38" s="313">
        <v>0</v>
      </c>
      <c r="AB38" s="290"/>
      <c r="AC38" s="292"/>
      <c r="AD38" s="294" t="str">
        <f>IF(TRIM(AC38)="", "", IF(VLOOKUP(AC38,'Footnotes list'!$D$9:$E$107,2,FALSE)=0,"",VLOOKUP(AC38,'Footnotes list'!$D$9:$E$107,2,FALSE) ) )</f>
        <v/>
      </c>
      <c r="AE38" s="313">
        <v>0</v>
      </c>
      <c r="AF38" s="290"/>
      <c r="AG38" s="292"/>
      <c r="AH38" s="294" t="str">
        <f>IF(TRIM(AG38)="", "", IF(VLOOKUP(AG38,'Footnotes list'!$D$9:$E$107,2,FALSE)=0,"",VLOOKUP(AG38,'Footnotes list'!$D$9:$E$107,2,FALSE) ) )</f>
        <v/>
      </c>
      <c r="AI38" s="313">
        <v>0</v>
      </c>
      <c r="AJ38" s="290"/>
      <c r="AK38" s="292"/>
      <c r="AL38" s="294" t="str">
        <f>IF(TRIM(AK38)="", "", IF(VLOOKUP(AK38,'Footnotes list'!$D$9:$E$107,2,FALSE)=0,"",VLOOKUP(AK38,'Footnotes list'!$D$9:$E$107,2,FALSE) ) )</f>
        <v/>
      </c>
      <c r="AM38" s="313">
        <v>0</v>
      </c>
      <c r="AN38" s="290"/>
      <c r="AO38" s="292"/>
      <c r="AP38" s="294" t="str">
        <f>IF(TRIM(AO38)="", "", IF(VLOOKUP(AO38,'Footnotes list'!$D$9:$E$107,2,FALSE)=0,"",VLOOKUP(AO38,'Footnotes list'!$D$9:$E$107,2,FALSE) ) )</f>
        <v/>
      </c>
      <c r="AQ38" s="315">
        <v>0</v>
      </c>
      <c r="AR38" s="290"/>
      <c r="AS38" s="292"/>
      <c r="AT38" s="294" t="str">
        <f>IF(TRIM(AS38)="", "", IF(VLOOKUP(AS38,'Footnotes list'!$D$9:$E$107,2,FALSE)=0,"",VLOOKUP(AS38,'Footnotes list'!$D$9:$E$107,2,FALSE) ) )</f>
        <v/>
      </c>
      <c r="AU38" s="313">
        <v>0</v>
      </c>
      <c r="AV38" s="290"/>
      <c r="AW38" s="292"/>
      <c r="AX38" s="294" t="str">
        <f>IF(TRIM(AW38)="", "", IF(VLOOKUP(AW38,'Footnotes list'!$D$9:$E$107,2,FALSE)=0,"",VLOOKUP(AW38,'Footnotes list'!$D$9:$E$107,2,FALSE) ) )</f>
        <v/>
      </c>
      <c r="AY38" s="315">
        <v>0</v>
      </c>
      <c r="AZ38" s="290"/>
      <c r="BA38" s="292"/>
      <c r="BB38" s="294" t="str">
        <f>IF(TRIM(BA38)="", "", IF(VLOOKUP(BA38,'Footnotes list'!$D$9:$E$107,2,FALSE)=0,"",VLOOKUP(BA38,'Footnotes list'!$D$9:$E$107,2,FALSE) ) )</f>
        <v/>
      </c>
      <c r="BC38" s="538">
        <f t="shared" si="0"/>
        <v>0</v>
      </c>
      <c r="BD38" s="290"/>
      <c r="BE38" s="292"/>
      <c r="BF38" s="329" t="str">
        <f>IF(TRIM(BE38)="", "", IF(VLOOKUP(BE38,'Footnotes list'!$D$9:$E$107,2,FALSE)=0,"",VLOOKUP(BE38,'Footnotes list'!$D$9:$E$107,2,FALSE) ) )</f>
        <v/>
      </c>
    </row>
    <row r="39" spans="2:61" s="7" customFormat="1" ht="15.75" customHeight="1" outlineLevel="1" x14ac:dyDescent="0.3">
      <c r="B39" s="356" t="str">
        <f>CODES!G39</f>
        <v>PROV_POLN_MF12</v>
      </c>
      <c r="C39" s="16" t="s">
        <v>80</v>
      </c>
      <c r="D39" s="15"/>
      <c r="E39" s="81" t="s">
        <v>94</v>
      </c>
      <c r="F39" s="195" t="s">
        <v>82</v>
      </c>
      <c r="G39" s="546">
        <f>IF(COUNTA(G40:G43)&lt;4,"",SUM(G40,G43))</f>
        <v>0</v>
      </c>
      <c r="H39" s="291"/>
      <c r="I39" s="293"/>
      <c r="J39" s="294" t="str">
        <f>IF(TRIM(I39)="", "", IF(VLOOKUP(I39,'Footnotes list'!$D$9:$E$107,2,FALSE)=0,"",VLOOKUP(I39,'Footnotes list'!$D$9:$E$107,2,FALSE) ) )</f>
        <v/>
      </c>
      <c r="K39" s="546">
        <f>IF(COUNTA(K40:K43)&lt;4,"",SUM(K40,K43))</f>
        <v>0</v>
      </c>
      <c r="L39" s="291"/>
      <c r="M39" s="293"/>
      <c r="N39" s="294" t="str">
        <f>IF(TRIM(M39)="", "", IF(VLOOKUP(M39,'Footnotes list'!$D$9:$E$107,2,FALSE)=0,"",VLOOKUP(M39,'Footnotes list'!$D$9:$E$107,2,FALSE) ) )</f>
        <v/>
      </c>
      <c r="O39" s="546">
        <f>IF(COUNTA(O40:O43)&lt;4,"",SUM(O40,O43))</f>
        <v>0</v>
      </c>
      <c r="P39" s="291"/>
      <c r="Q39" s="293"/>
      <c r="R39" s="294" t="str">
        <f>IF(TRIM(Q39)="", "", IF(VLOOKUP(Q39,'Footnotes list'!$D$9:$E$107,2,FALSE)=0,"",VLOOKUP(Q39,'Footnotes list'!$D$9:$E$107,2,FALSE) ) )</f>
        <v/>
      </c>
      <c r="S39" s="546">
        <f>IF(COUNTA(S40:S43)&lt;4,"",SUM(S40,S43))</f>
        <v>0</v>
      </c>
      <c r="T39" s="291"/>
      <c r="U39" s="293"/>
      <c r="V39" s="294" t="str">
        <f>IF(TRIM(U39)="", "", IF(VLOOKUP(U39,'Footnotes list'!$D$9:$E$107,2,FALSE)=0,"",VLOOKUP(U39,'Footnotes list'!$D$9:$E$107,2,FALSE) ) )</f>
        <v/>
      </c>
      <c r="W39" s="546">
        <f>IF(COUNTA(W40:W43)&lt;4,"",SUM(W40,W43))</f>
        <v>0</v>
      </c>
      <c r="X39" s="291"/>
      <c r="Y39" s="293"/>
      <c r="Z39" s="294" t="str">
        <f>IF(TRIM(Y39)="", "", IF(VLOOKUP(Y39,'Footnotes list'!$D$9:$E$107,2,FALSE)=0,"",VLOOKUP(Y39,'Footnotes list'!$D$9:$E$107,2,FALSE) ) )</f>
        <v/>
      </c>
      <c r="AA39" s="546">
        <f>IF(COUNTA(AA40:AA43)&lt;4,"",SUM(AA40,AA43))</f>
        <v>0</v>
      </c>
      <c r="AB39" s="291"/>
      <c r="AC39" s="293"/>
      <c r="AD39" s="294" t="str">
        <f>IF(TRIM(AC39)="", "", IF(VLOOKUP(AC39,'Footnotes list'!$D$9:$E$107,2,FALSE)=0,"",VLOOKUP(AC39,'Footnotes list'!$D$9:$E$107,2,FALSE) ) )</f>
        <v/>
      </c>
      <c r="AE39" s="546">
        <f>IF(COUNTA(AE40:AE43)&lt;4,"",SUM(AE40,AE43))</f>
        <v>0</v>
      </c>
      <c r="AF39" s="291"/>
      <c r="AG39" s="293"/>
      <c r="AH39" s="294" t="str">
        <f>IF(TRIM(AG39)="", "", IF(VLOOKUP(AG39,'Footnotes list'!$D$9:$E$107,2,FALSE)=0,"",VLOOKUP(AG39,'Footnotes list'!$D$9:$E$107,2,FALSE) ) )</f>
        <v/>
      </c>
      <c r="AI39" s="546">
        <f>IF(COUNTA(AI40:AI43)&lt;4,"",SUM(AI40,AI43))</f>
        <v>0</v>
      </c>
      <c r="AJ39" s="291"/>
      <c r="AK39" s="293"/>
      <c r="AL39" s="294" t="str">
        <f>IF(TRIM(AK39)="", "", IF(VLOOKUP(AK39,'Footnotes list'!$D$9:$E$107,2,FALSE)=0,"",VLOOKUP(AK39,'Footnotes list'!$D$9:$E$107,2,FALSE) ) )</f>
        <v/>
      </c>
      <c r="AM39" s="546">
        <f>IF(COUNTA(AM40:AM43)&lt;4,"",SUM(AM40,AM43))</f>
        <v>0</v>
      </c>
      <c r="AN39" s="291"/>
      <c r="AO39" s="293"/>
      <c r="AP39" s="294" t="str">
        <f>IF(TRIM(AO39)="", "", IF(VLOOKUP(AO39,'Footnotes list'!$D$9:$E$107,2,FALSE)=0,"",VLOOKUP(AO39,'Footnotes list'!$D$9:$E$107,2,FALSE) ) )</f>
        <v/>
      </c>
      <c r="AQ39" s="549">
        <f>IF(COUNTA(AQ40:AQ43)&lt;4,"",SUM(AQ40,AQ43))</f>
        <v>0</v>
      </c>
      <c r="AR39" s="291"/>
      <c r="AS39" s="293"/>
      <c r="AT39" s="294" t="str">
        <f>IF(TRIM(AS39)="", "", IF(VLOOKUP(AS39,'Footnotes list'!$D$9:$E$107,2,FALSE)=0,"",VLOOKUP(AS39,'Footnotes list'!$D$9:$E$107,2,FALSE) ) )</f>
        <v/>
      </c>
      <c r="AU39" s="546">
        <f>IF(COUNTA(AU40:AU43)&lt;4,"",SUM(AU40,AU43))</f>
        <v>0</v>
      </c>
      <c r="AV39" s="291"/>
      <c r="AW39" s="293"/>
      <c r="AX39" s="294" t="str">
        <f>IF(TRIM(AW39)="", "", IF(VLOOKUP(AW39,'Footnotes list'!$D$9:$E$107,2,FALSE)=0,"",VLOOKUP(AW39,'Footnotes list'!$D$9:$E$107,2,FALSE) ) )</f>
        <v/>
      </c>
      <c r="AY39" s="549">
        <f>IF(COUNTA(AY40:AY43)&lt;4,"",SUM(AY40,AY43))</f>
        <v>0</v>
      </c>
      <c r="AZ39" s="291"/>
      <c r="BA39" s="293"/>
      <c r="BB39" s="294" t="str">
        <f>IF(TRIM(BA39)="", "", IF(VLOOKUP(BA39,'Footnotes list'!$D$9:$E$107,2,FALSE)=0,"",VLOOKUP(BA39,'Footnotes list'!$D$9:$E$107,2,FALSE) ) )</f>
        <v/>
      </c>
      <c r="BC39" s="537">
        <f t="shared" si="0"/>
        <v>0</v>
      </c>
      <c r="BD39" s="291"/>
      <c r="BE39" s="293"/>
      <c r="BF39" s="329" t="str">
        <f>IF(TRIM(BE39)="", "", IF(VLOOKUP(BE39,'Footnotes list'!$D$9:$E$107,2,FALSE)=0,"",VLOOKUP(BE39,'Footnotes list'!$D$9:$E$107,2,FALSE) ) )</f>
        <v/>
      </c>
    </row>
    <row r="40" spans="2:61" s="7" customFormat="1" ht="15.6" outlineLevel="1" x14ac:dyDescent="0.3">
      <c r="B40" s="356" t="str">
        <f>CODES!G40</f>
        <v>PROV_POLN_MF121</v>
      </c>
      <c r="C40" s="16" t="s">
        <v>80</v>
      </c>
      <c r="D40" s="15"/>
      <c r="E40" s="81" t="s">
        <v>95</v>
      </c>
      <c r="F40" s="195" t="s">
        <v>82</v>
      </c>
      <c r="G40" s="546">
        <f>IF(COUNTA(G41:G42)&lt;2,"",SUM(G41:G42))</f>
        <v>0</v>
      </c>
      <c r="H40" s="291"/>
      <c r="I40" s="293"/>
      <c r="J40" s="294" t="str">
        <f>IF(TRIM(I40)="", "", IF(VLOOKUP(I40,'Footnotes list'!$D$9:$E$107,2,FALSE)=0,"",VLOOKUP(I40,'Footnotes list'!$D$9:$E$107,2,FALSE) ) )</f>
        <v/>
      </c>
      <c r="K40" s="546">
        <f>IF(COUNTA(K41:K42)&lt;2,"",SUM(K41:K42))</f>
        <v>0</v>
      </c>
      <c r="L40" s="291"/>
      <c r="M40" s="293"/>
      <c r="N40" s="294" t="str">
        <f>IF(TRIM(M40)="", "", IF(VLOOKUP(M40,'Footnotes list'!$D$9:$E$107,2,FALSE)=0,"",VLOOKUP(M40,'Footnotes list'!$D$9:$E$107,2,FALSE) ) )</f>
        <v/>
      </c>
      <c r="O40" s="546">
        <f>IF(COUNTA(O41:O42)&lt;2,"",SUM(O41:O42))</f>
        <v>0</v>
      </c>
      <c r="P40" s="291"/>
      <c r="Q40" s="293"/>
      <c r="R40" s="294" t="str">
        <f>IF(TRIM(Q40)="", "", IF(VLOOKUP(Q40,'Footnotes list'!$D$9:$E$107,2,FALSE)=0,"",VLOOKUP(Q40,'Footnotes list'!$D$9:$E$107,2,FALSE) ) )</f>
        <v/>
      </c>
      <c r="S40" s="546">
        <f>IF(COUNTA(S41:S42)&lt;2,"",SUM(S41:S42))</f>
        <v>0</v>
      </c>
      <c r="T40" s="291"/>
      <c r="U40" s="293"/>
      <c r="V40" s="294" t="str">
        <f>IF(TRIM(U40)="", "", IF(VLOOKUP(U40,'Footnotes list'!$D$9:$E$107,2,FALSE)=0,"",VLOOKUP(U40,'Footnotes list'!$D$9:$E$107,2,FALSE) ) )</f>
        <v/>
      </c>
      <c r="W40" s="546">
        <f>IF(COUNTA(W41:W42)&lt;2,"",SUM(W41:W42))</f>
        <v>0</v>
      </c>
      <c r="X40" s="291"/>
      <c r="Y40" s="293"/>
      <c r="Z40" s="294" t="str">
        <f>IF(TRIM(Y40)="", "", IF(VLOOKUP(Y40,'Footnotes list'!$D$9:$E$107,2,FALSE)=0,"",VLOOKUP(Y40,'Footnotes list'!$D$9:$E$107,2,FALSE) ) )</f>
        <v/>
      </c>
      <c r="AA40" s="546">
        <f>IF(COUNTA(AA41:AA42)&lt;2,"",SUM(AA41:AA42))</f>
        <v>0</v>
      </c>
      <c r="AB40" s="291"/>
      <c r="AC40" s="293"/>
      <c r="AD40" s="294" t="str">
        <f>IF(TRIM(AC40)="", "", IF(VLOOKUP(AC40,'Footnotes list'!$D$9:$E$107,2,FALSE)=0,"",VLOOKUP(AC40,'Footnotes list'!$D$9:$E$107,2,FALSE) ) )</f>
        <v/>
      </c>
      <c r="AE40" s="546">
        <f>IF(COUNTA(AE41:AE42)&lt;2,"",SUM(AE41:AE42))</f>
        <v>0</v>
      </c>
      <c r="AF40" s="291"/>
      <c r="AG40" s="293"/>
      <c r="AH40" s="294" t="str">
        <f>IF(TRIM(AG40)="", "", IF(VLOOKUP(AG40,'Footnotes list'!$D$9:$E$107,2,FALSE)=0,"",VLOOKUP(AG40,'Footnotes list'!$D$9:$E$107,2,FALSE) ) )</f>
        <v/>
      </c>
      <c r="AI40" s="546">
        <f>IF(COUNTA(AI41:AI42)&lt;2,"",SUM(AI41:AI42))</f>
        <v>0</v>
      </c>
      <c r="AJ40" s="291"/>
      <c r="AK40" s="293"/>
      <c r="AL40" s="294" t="str">
        <f>IF(TRIM(AK40)="", "", IF(VLOOKUP(AK40,'Footnotes list'!$D$9:$E$107,2,FALSE)=0,"",VLOOKUP(AK40,'Footnotes list'!$D$9:$E$107,2,FALSE) ) )</f>
        <v/>
      </c>
      <c r="AM40" s="546">
        <f>IF(COUNTA(AM41:AM42)&lt;2,"",SUM(AM41:AM42))</f>
        <v>0</v>
      </c>
      <c r="AN40" s="291"/>
      <c r="AO40" s="293"/>
      <c r="AP40" s="294" t="str">
        <f>IF(TRIM(AO40)="", "", IF(VLOOKUP(AO40,'Footnotes list'!$D$9:$E$107,2,FALSE)=0,"",VLOOKUP(AO40,'Footnotes list'!$D$9:$E$107,2,FALSE) ) )</f>
        <v/>
      </c>
      <c r="AQ40" s="549">
        <f>IF(COUNTA(AQ41:AQ42)&lt;2,"",SUM(AQ41:AQ42))</f>
        <v>0</v>
      </c>
      <c r="AR40" s="291"/>
      <c r="AS40" s="293"/>
      <c r="AT40" s="294" t="str">
        <f>IF(TRIM(AS40)="", "", IF(VLOOKUP(AS40,'Footnotes list'!$D$9:$E$107,2,FALSE)=0,"",VLOOKUP(AS40,'Footnotes list'!$D$9:$E$107,2,FALSE) ) )</f>
        <v/>
      </c>
      <c r="AU40" s="546">
        <f>IF(COUNTA(AU41:AU42)&lt;2,"",SUM(AU41:AU42))</f>
        <v>0</v>
      </c>
      <c r="AV40" s="291"/>
      <c r="AW40" s="293"/>
      <c r="AX40" s="294" t="str">
        <f>IF(TRIM(AW40)="", "", IF(VLOOKUP(AW40,'Footnotes list'!$D$9:$E$107,2,FALSE)=0,"",VLOOKUP(AW40,'Footnotes list'!$D$9:$E$107,2,FALSE) ) )</f>
        <v/>
      </c>
      <c r="AY40" s="549">
        <f>IF(COUNTA(AY41:AY42)&lt;2,"",SUM(AY41:AY42))</f>
        <v>0</v>
      </c>
      <c r="AZ40" s="291"/>
      <c r="BA40" s="293"/>
      <c r="BB40" s="294" t="str">
        <f>IF(TRIM(BA40)="", "", IF(VLOOKUP(BA40,'Footnotes list'!$D$9:$E$107,2,FALSE)=0,"",VLOOKUP(BA40,'Footnotes list'!$D$9:$E$107,2,FALSE) ) )</f>
        <v/>
      </c>
      <c r="BC40" s="537">
        <f t="shared" si="0"/>
        <v>0</v>
      </c>
      <c r="BD40" s="291"/>
      <c r="BE40" s="293"/>
      <c r="BF40" s="329" t="str">
        <f>IF(TRIM(BE40)="", "", IF(VLOOKUP(BE40,'Footnotes list'!$D$9:$E$107,2,FALSE)=0,"",VLOOKUP(BE40,'Footnotes list'!$D$9:$E$107,2,FALSE) ) )</f>
        <v/>
      </c>
    </row>
    <row r="41" spans="2:61" s="7" customFormat="1" ht="15.6" outlineLevel="1" x14ac:dyDescent="0.3">
      <c r="B41" s="356" t="str">
        <f>CODES!G41</f>
        <v>PROV_POLN_MF1211</v>
      </c>
      <c r="C41" s="16" t="s">
        <v>80</v>
      </c>
      <c r="D41" s="15"/>
      <c r="E41" s="81" t="s">
        <v>96</v>
      </c>
      <c r="F41" s="195" t="s">
        <v>82</v>
      </c>
      <c r="G41" s="313">
        <v>0</v>
      </c>
      <c r="H41" s="291"/>
      <c r="I41" s="293"/>
      <c r="J41" s="294" t="str">
        <f>IF(TRIM(I41)="", "", IF(VLOOKUP(I41,'Footnotes list'!$D$9:$E$107,2,FALSE)=0,"",VLOOKUP(I41,'Footnotes list'!$D$9:$E$107,2,FALSE) ) )</f>
        <v/>
      </c>
      <c r="K41" s="313">
        <v>0</v>
      </c>
      <c r="L41" s="291"/>
      <c r="M41" s="293"/>
      <c r="N41" s="294" t="str">
        <f>IF(TRIM(M41)="", "", IF(VLOOKUP(M41,'Footnotes list'!$D$9:$E$107,2,FALSE)=0,"",VLOOKUP(M41,'Footnotes list'!$D$9:$E$107,2,FALSE) ) )</f>
        <v/>
      </c>
      <c r="O41" s="313">
        <v>0</v>
      </c>
      <c r="P41" s="291"/>
      <c r="Q41" s="293"/>
      <c r="R41" s="294" t="str">
        <f>IF(TRIM(Q41)="", "", IF(VLOOKUP(Q41,'Footnotes list'!$D$9:$E$107,2,FALSE)=0,"",VLOOKUP(Q41,'Footnotes list'!$D$9:$E$107,2,FALSE) ) )</f>
        <v/>
      </c>
      <c r="S41" s="313">
        <v>0</v>
      </c>
      <c r="T41" s="291"/>
      <c r="U41" s="293"/>
      <c r="V41" s="294" t="str">
        <f>IF(TRIM(U41)="", "", IF(VLOOKUP(U41,'Footnotes list'!$D$9:$E$107,2,FALSE)=0,"",VLOOKUP(U41,'Footnotes list'!$D$9:$E$107,2,FALSE) ) )</f>
        <v/>
      </c>
      <c r="W41" s="313">
        <v>0</v>
      </c>
      <c r="X41" s="291"/>
      <c r="Y41" s="293"/>
      <c r="Z41" s="294" t="str">
        <f>IF(TRIM(Y41)="", "", IF(VLOOKUP(Y41,'Footnotes list'!$D$9:$E$107,2,FALSE)=0,"",VLOOKUP(Y41,'Footnotes list'!$D$9:$E$107,2,FALSE) ) )</f>
        <v/>
      </c>
      <c r="AA41" s="313">
        <v>0</v>
      </c>
      <c r="AB41" s="291"/>
      <c r="AC41" s="293"/>
      <c r="AD41" s="294" t="str">
        <f>IF(TRIM(AC41)="", "", IF(VLOOKUP(AC41,'Footnotes list'!$D$9:$E$107,2,FALSE)=0,"",VLOOKUP(AC41,'Footnotes list'!$D$9:$E$107,2,FALSE) ) )</f>
        <v/>
      </c>
      <c r="AE41" s="313">
        <v>0</v>
      </c>
      <c r="AF41" s="291"/>
      <c r="AG41" s="293"/>
      <c r="AH41" s="294" t="str">
        <f>IF(TRIM(AG41)="", "", IF(VLOOKUP(AG41,'Footnotes list'!$D$9:$E$107,2,FALSE)=0,"",VLOOKUP(AG41,'Footnotes list'!$D$9:$E$107,2,FALSE) ) )</f>
        <v/>
      </c>
      <c r="AI41" s="313">
        <v>0</v>
      </c>
      <c r="AJ41" s="291"/>
      <c r="AK41" s="293"/>
      <c r="AL41" s="294" t="str">
        <f>IF(TRIM(AK41)="", "", IF(VLOOKUP(AK41,'Footnotes list'!$D$9:$E$107,2,FALSE)=0,"",VLOOKUP(AK41,'Footnotes list'!$D$9:$E$107,2,FALSE) ) )</f>
        <v/>
      </c>
      <c r="AM41" s="313">
        <v>0</v>
      </c>
      <c r="AN41" s="291"/>
      <c r="AO41" s="293"/>
      <c r="AP41" s="294" t="str">
        <f>IF(TRIM(AO41)="", "", IF(VLOOKUP(AO41,'Footnotes list'!$D$9:$E$107,2,FALSE)=0,"",VLOOKUP(AO41,'Footnotes list'!$D$9:$E$107,2,FALSE) ) )</f>
        <v/>
      </c>
      <c r="AQ41" s="315">
        <v>0</v>
      </c>
      <c r="AR41" s="291"/>
      <c r="AS41" s="293"/>
      <c r="AT41" s="294" t="str">
        <f>IF(TRIM(AS41)="", "", IF(VLOOKUP(AS41,'Footnotes list'!$D$9:$E$107,2,FALSE)=0,"",VLOOKUP(AS41,'Footnotes list'!$D$9:$E$107,2,FALSE) ) )</f>
        <v/>
      </c>
      <c r="AU41" s="313">
        <v>0</v>
      </c>
      <c r="AV41" s="291"/>
      <c r="AW41" s="293"/>
      <c r="AX41" s="294" t="str">
        <f>IF(TRIM(AW41)="", "", IF(VLOOKUP(AW41,'Footnotes list'!$D$9:$E$107,2,FALSE)=0,"",VLOOKUP(AW41,'Footnotes list'!$D$9:$E$107,2,FALSE) ) )</f>
        <v/>
      </c>
      <c r="AY41" s="315">
        <v>0</v>
      </c>
      <c r="AZ41" s="291"/>
      <c r="BA41" s="293"/>
      <c r="BB41" s="294" t="str">
        <f>IF(TRIM(BA41)="", "", IF(VLOOKUP(BA41,'Footnotes list'!$D$9:$E$107,2,FALSE)=0,"",VLOOKUP(BA41,'Footnotes list'!$D$9:$E$107,2,FALSE) ) )</f>
        <v/>
      </c>
      <c r="BC41" s="537">
        <f t="shared" si="0"/>
        <v>0</v>
      </c>
      <c r="BD41" s="291"/>
      <c r="BE41" s="293"/>
      <c r="BF41" s="329" t="str">
        <f>IF(TRIM(BE41)="", "", IF(VLOOKUP(BE41,'Footnotes list'!$D$9:$E$107,2,FALSE)=0,"",VLOOKUP(BE41,'Footnotes list'!$D$9:$E$107,2,FALSE) ) )</f>
        <v/>
      </c>
    </row>
    <row r="42" spans="2:61" s="7" customFormat="1" ht="31.2" outlineLevel="1" x14ac:dyDescent="0.3">
      <c r="B42" s="356" t="str">
        <f>CODES!G42</f>
        <v>PROV_POLN_MF1212</v>
      </c>
      <c r="C42" s="16" t="s">
        <v>80</v>
      </c>
      <c r="D42" s="15"/>
      <c r="E42" s="81" t="s">
        <v>97</v>
      </c>
      <c r="F42" s="195" t="s">
        <v>82</v>
      </c>
      <c r="G42" s="313">
        <v>0</v>
      </c>
      <c r="H42" s="291"/>
      <c r="I42" s="293"/>
      <c r="J42" s="294" t="str">
        <f>IF(TRIM(I42)="", "", IF(VLOOKUP(I42,'Footnotes list'!$D$9:$E$107,2,FALSE)=0,"",VLOOKUP(I42,'Footnotes list'!$D$9:$E$107,2,FALSE) ) )</f>
        <v/>
      </c>
      <c r="K42" s="313">
        <v>0</v>
      </c>
      <c r="L42" s="291"/>
      <c r="M42" s="293"/>
      <c r="N42" s="294" t="str">
        <f>IF(TRIM(M42)="", "", IF(VLOOKUP(M42,'Footnotes list'!$D$9:$E$107,2,FALSE)=0,"",VLOOKUP(M42,'Footnotes list'!$D$9:$E$107,2,FALSE) ) )</f>
        <v/>
      </c>
      <c r="O42" s="313">
        <v>0</v>
      </c>
      <c r="P42" s="291"/>
      <c r="Q42" s="293"/>
      <c r="R42" s="294" t="str">
        <f>IF(TRIM(Q42)="", "", IF(VLOOKUP(Q42,'Footnotes list'!$D$9:$E$107,2,FALSE)=0,"",VLOOKUP(Q42,'Footnotes list'!$D$9:$E$107,2,FALSE) ) )</f>
        <v/>
      </c>
      <c r="S42" s="313">
        <v>0</v>
      </c>
      <c r="T42" s="291"/>
      <c r="U42" s="293"/>
      <c r="V42" s="294" t="str">
        <f>IF(TRIM(U42)="", "", IF(VLOOKUP(U42,'Footnotes list'!$D$9:$E$107,2,FALSE)=0,"",VLOOKUP(U42,'Footnotes list'!$D$9:$E$107,2,FALSE) ) )</f>
        <v/>
      </c>
      <c r="W42" s="313">
        <v>0</v>
      </c>
      <c r="X42" s="291"/>
      <c r="Y42" s="293"/>
      <c r="Z42" s="294" t="str">
        <f>IF(TRIM(Y42)="", "", IF(VLOOKUP(Y42,'Footnotes list'!$D$9:$E$107,2,FALSE)=0,"",VLOOKUP(Y42,'Footnotes list'!$D$9:$E$107,2,FALSE) ) )</f>
        <v/>
      </c>
      <c r="AA42" s="313">
        <v>0</v>
      </c>
      <c r="AB42" s="291"/>
      <c r="AC42" s="293"/>
      <c r="AD42" s="294" t="str">
        <f>IF(TRIM(AC42)="", "", IF(VLOOKUP(AC42,'Footnotes list'!$D$9:$E$107,2,FALSE)=0,"",VLOOKUP(AC42,'Footnotes list'!$D$9:$E$107,2,FALSE) ) )</f>
        <v/>
      </c>
      <c r="AE42" s="313">
        <v>0</v>
      </c>
      <c r="AF42" s="291"/>
      <c r="AG42" s="293"/>
      <c r="AH42" s="294" t="str">
        <f>IF(TRIM(AG42)="", "", IF(VLOOKUP(AG42,'Footnotes list'!$D$9:$E$107,2,FALSE)=0,"",VLOOKUP(AG42,'Footnotes list'!$D$9:$E$107,2,FALSE) ) )</f>
        <v/>
      </c>
      <c r="AI42" s="313">
        <v>0</v>
      </c>
      <c r="AJ42" s="291"/>
      <c r="AK42" s="293"/>
      <c r="AL42" s="294" t="str">
        <f>IF(TRIM(AK42)="", "", IF(VLOOKUP(AK42,'Footnotes list'!$D$9:$E$107,2,FALSE)=0,"",VLOOKUP(AK42,'Footnotes list'!$D$9:$E$107,2,FALSE) ) )</f>
        <v/>
      </c>
      <c r="AM42" s="313">
        <v>0</v>
      </c>
      <c r="AN42" s="291"/>
      <c r="AO42" s="293"/>
      <c r="AP42" s="294" t="str">
        <f>IF(TRIM(AO42)="", "", IF(VLOOKUP(AO42,'Footnotes list'!$D$9:$E$107,2,FALSE)=0,"",VLOOKUP(AO42,'Footnotes list'!$D$9:$E$107,2,FALSE) ) )</f>
        <v/>
      </c>
      <c r="AQ42" s="315">
        <v>0</v>
      </c>
      <c r="AR42" s="291"/>
      <c r="AS42" s="293"/>
      <c r="AT42" s="294" t="str">
        <f>IF(TRIM(AS42)="", "", IF(VLOOKUP(AS42,'Footnotes list'!$D$9:$E$107,2,FALSE)=0,"",VLOOKUP(AS42,'Footnotes list'!$D$9:$E$107,2,FALSE) ) )</f>
        <v/>
      </c>
      <c r="AU42" s="313">
        <v>0</v>
      </c>
      <c r="AV42" s="291"/>
      <c r="AW42" s="293"/>
      <c r="AX42" s="294" t="str">
        <f>IF(TRIM(AW42)="", "", IF(VLOOKUP(AW42,'Footnotes list'!$D$9:$E$107,2,FALSE)=0,"",VLOOKUP(AW42,'Footnotes list'!$D$9:$E$107,2,FALSE) ) )</f>
        <v/>
      </c>
      <c r="AY42" s="315">
        <v>0</v>
      </c>
      <c r="AZ42" s="291"/>
      <c r="BA42" s="293"/>
      <c r="BB42" s="294" t="str">
        <f>IF(TRIM(BA42)="", "", IF(VLOOKUP(BA42,'Footnotes list'!$D$9:$E$107,2,FALSE)=0,"",VLOOKUP(BA42,'Footnotes list'!$D$9:$E$107,2,FALSE) ) )</f>
        <v/>
      </c>
      <c r="BC42" s="537">
        <f t="shared" si="0"/>
        <v>0</v>
      </c>
      <c r="BD42" s="291"/>
      <c r="BE42" s="293"/>
      <c r="BF42" s="329" t="str">
        <f>IF(TRIM(BE42)="", "", IF(VLOOKUP(BE42,'Footnotes list'!$D$9:$E$107,2,FALSE)=0,"",VLOOKUP(BE42,'Footnotes list'!$D$9:$E$107,2,FALSE) ) )</f>
        <v/>
      </c>
    </row>
    <row r="43" spans="2:61" s="7" customFormat="1" ht="15.6" outlineLevel="1" x14ac:dyDescent="0.3">
      <c r="B43" s="356" t="str">
        <f>CODES!G43</f>
        <v>PROV_POLN_MF122</v>
      </c>
      <c r="C43" s="16" t="s">
        <v>80</v>
      </c>
      <c r="D43" s="15"/>
      <c r="E43" s="81" t="s">
        <v>98</v>
      </c>
      <c r="F43" s="195" t="s">
        <v>82</v>
      </c>
      <c r="G43" s="546">
        <f>IF(COUNTA(G44:G45)&lt;2,"",SUM(G44:G45))</f>
        <v>0</v>
      </c>
      <c r="H43" s="290"/>
      <c r="I43" s="292"/>
      <c r="J43" s="294" t="str">
        <f>IF(TRIM(I43)="", "", IF(VLOOKUP(I43,'Footnotes list'!$D$9:$E$107,2,FALSE)=0,"",VLOOKUP(I43,'Footnotes list'!$D$9:$E$107,2,FALSE) ) )</f>
        <v/>
      </c>
      <c r="K43" s="546">
        <f>IF(COUNTA(K44:K45)&lt;2,"",SUM(K44:K45))</f>
        <v>0</v>
      </c>
      <c r="L43" s="290"/>
      <c r="M43" s="292"/>
      <c r="N43" s="294" t="str">
        <f>IF(TRIM(M43)="", "", IF(VLOOKUP(M43,'Footnotes list'!$D$9:$E$107,2,FALSE)=0,"",VLOOKUP(M43,'Footnotes list'!$D$9:$E$107,2,FALSE) ) )</f>
        <v/>
      </c>
      <c r="O43" s="546">
        <f>IF(COUNTA(O44:O45)&lt;2,"",SUM(O44:O45))</f>
        <v>0</v>
      </c>
      <c r="P43" s="290"/>
      <c r="Q43" s="292"/>
      <c r="R43" s="294" t="str">
        <f>IF(TRIM(Q43)="", "", IF(VLOOKUP(Q43,'Footnotes list'!$D$9:$E$107,2,FALSE)=0,"",VLOOKUP(Q43,'Footnotes list'!$D$9:$E$107,2,FALSE) ) )</f>
        <v/>
      </c>
      <c r="S43" s="546">
        <f>IF(COUNTA(S44:S45)&lt;2,"",SUM(S44:S45))</f>
        <v>0</v>
      </c>
      <c r="T43" s="290"/>
      <c r="U43" s="292"/>
      <c r="V43" s="294" t="str">
        <f>IF(TRIM(U43)="", "", IF(VLOOKUP(U43,'Footnotes list'!$D$9:$E$107,2,FALSE)=0,"",VLOOKUP(U43,'Footnotes list'!$D$9:$E$107,2,FALSE) ) )</f>
        <v/>
      </c>
      <c r="W43" s="546">
        <f>IF(COUNTA(W44:W45)&lt;2,"",SUM(W44:W45))</f>
        <v>0</v>
      </c>
      <c r="X43" s="290"/>
      <c r="Y43" s="292"/>
      <c r="Z43" s="294" t="str">
        <f>IF(TRIM(Y43)="", "", IF(VLOOKUP(Y43,'Footnotes list'!$D$9:$E$107,2,FALSE)=0,"",VLOOKUP(Y43,'Footnotes list'!$D$9:$E$107,2,FALSE) ) )</f>
        <v/>
      </c>
      <c r="AA43" s="546">
        <f>IF(COUNTA(AA44:AA45)&lt;2,"",SUM(AA44:AA45))</f>
        <v>0</v>
      </c>
      <c r="AB43" s="290"/>
      <c r="AC43" s="292"/>
      <c r="AD43" s="294" t="str">
        <f>IF(TRIM(AC43)="", "", IF(VLOOKUP(AC43,'Footnotes list'!$D$9:$E$107,2,FALSE)=0,"",VLOOKUP(AC43,'Footnotes list'!$D$9:$E$107,2,FALSE) ) )</f>
        <v/>
      </c>
      <c r="AE43" s="546">
        <f>IF(COUNTA(AE44:AE45)&lt;2,"",SUM(AE44:AE45))</f>
        <v>0</v>
      </c>
      <c r="AF43" s="290"/>
      <c r="AG43" s="292"/>
      <c r="AH43" s="294" t="str">
        <f>IF(TRIM(AG43)="", "", IF(VLOOKUP(AG43,'Footnotes list'!$D$9:$E$107,2,FALSE)=0,"",VLOOKUP(AG43,'Footnotes list'!$D$9:$E$107,2,FALSE) ) )</f>
        <v/>
      </c>
      <c r="AI43" s="546">
        <f>IF(COUNTA(AI44:AI45)&lt;2,"",SUM(AI44:AI45))</f>
        <v>0</v>
      </c>
      <c r="AJ43" s="290"/>
      <c r="AK43" s="292"/>
      <c r="AL43" s="294" t="str">
        <f>IF(TRIM(AK43)="", "", IF(VLOOKUP(AK43,'Footnotes list'!$D$9:$E$107,2,FALSE)=0,"",VLOOKUP(AK43,'Footnotes list'!$D$9:$E$107,2,FALSE) ) )</f>
        <v/>
      </c>
      <c r="AM43" s="546">
        <f>IF(COUNTA(AM44:AM45)&lt;2,"",SUM(AM44:AM45))</f>
        <v>0</v>
      </c>
      <c r="AN43" s="290"/>
      <c r="AO43" s="292"/>
      <c r="AP43" s="294" t="str">
        <f>IF(TRIM(AO43)="", "", IF(VLOOKUP(AO43,'Footnotes list'!$D$9:$E$107,2,FALSE)=0,"",VLOOKUP(AO43,'Footnotes list'!$D$9:$E$107,2,FALSE) ) )</f>
        <v/>
      </c>
      <c r="AQ43" s="549">
        <f>IF(COUNTA(AQ44:AQ45)&lt;2,"",SUM(AQ44:AQ45))</f>
        <v>0</v>
      </c>
      <c r="AR43" s="290"/>
      <c r="AS43" s="292"/>
      <c r="AT43" s="294" t="str">
        <f>IF(TRIM(AS43)="", "", IF(VLOOKUP(AS43,'Footnotes list'!$D$9:$E$107,2,FALSE)=0,"",VLOOKUP(AS43,'Footnotes list'!$D$9:$E$107,2,FALSE) ) )</f>
        <v/>
      </c>
      <c r="AU43" s="546">
        <f>IF(COUNTA(AU44:AU45)&lt;2,"",SUM(AU44:AU45))</f>
        <v>0</v>
      </c>
      <c r="AV43" s="290"/>
      <c r="AW43" s="292"/>
      <c r="AX43" s="294" t="str">
        <f>IF(TRIM(AW43)="", "", IF(VLOOKUP(AW43,'Footnotes list'!$D$9:$E$107,2,FALSE)=0,"",VLOOKUP(AW43,'Footnotes list'!$D$9:$E$107,2,FALSE) ) )</f>
        <v/>
      </c>
      <c r="AY43" s="549">
        <f>IF(COUNTA(AY44:AY45)&lt;2,"",SUM(AY44:AY45))</f>
        <v>0</v>
      </c>
      <c r="AZ43" s="290"/>
      <c r="BA43" s="292"/>
      <c r="BB43" s="294" t="str">
        <f>IF(TRIM(BA43)="", "", IF(VLOOKUP(BA43,'Footnotes list'!$D$9:$E$107,2,FALSE)=0,"",VLOOKUP(BA43,'Footnotes list'!$D$9:$E$107,2,FALSE) ) )</f>
        <v/>
      </c>
      <c r="BC43" s="537">
        <f>IF(COUNTA(G43,K43,O43,S43,W43,AA43,AE43,AI43,AM43,AQ43,AU43,AY43)&lt;10,"",SUM(G43,K43,O43,S43,W43,AA43,AE43,AI43,AM43,AQ43,AU43,AY43))</f>
        <v>0</v>
      </c>
      <c r="BD43" s="290"/>
      <c r="BE43" s="292"/>
      <c r="BF43" s="329" t="str">
        <f>IF(TRIM(BE43)="", "", IF(VLOOKUP(BE43,'Footnotes list'!$D$9:$E$107,2,FALSE)=0,"",VLOOKUP(BE43,'Footnotes list'!$D$9:$E$107,2,FALSE) ) )</f>
        <v/>
      </c>
    </row>
    <row r="44" spans="2:61" s="7" customFormat="1" ht="31.2" outlineLevel="1" x14ac:dyDescent="0.3">
      <c r="B44" s="356" t="str">
        <f>CODES!G44</f>
        <v>PROV_POLN_MF1221</v>
      </c>
      <c r="C44" s="16" t="s">
        <v>80</v>
      </c>
      <c r="D44" s="15"/>
      <c r="E44" s="81" t="s">
        <v>99</v>
      </c>
      <c r="F44" s="195" t="s">
        <v>82</v>
      </c>
      <c r="G44" s="313">
        <v>0</v>
      </c>
      <c r="H44" s="291"/>
      <c r="I44" s="293"/>
      <c r="J44" s="294" t="str">
        <f>IF(TRIM(I44)="", "", IF(VLOOKUP(I44,'Footnotes list'!$D$9:$E$107,2,FALSE)=0,"",VLOOKUP(I44,'Footnotes list'!$D$9:$E$107,2,FALSE) ) )</f>
        <v/>
      </c>
      <c r="K44" s="313">
        <v>0</v>
      </c>
      <c r="L44" s="291"/>
      <c r="M44" s="293"/>
      <c r="N44" s="294" t="str">
        <f>IF(TRIM(M44)="", "", IF(VLOOKUP(M44,'Footnotes list'!$D$9:$E$107,2,FALSE)=0,"",VLOOKUP(M44,'Footnotes list'!$D$9:$E$107,2,FALSE) ) )</f>
        <v/>
      </c>
      <c r="O44" s="313">
        <v>0</v>
      </c>
      <c r="P44" s="291"/>
      <c r="Q44" s="293"/>
      <c r="R44" s="294" t="str">
        <f>IF(TRIM(Q44)="", "", IF(VLOOKUP(Q44,'Footnotes list'!$D$9:$E$107,2,FALSE)=0,"",VLOOKUP(Q44,'Footnotes list'!$D$9:$E$107,2,FALSE) ) )</f>
        <v/>
      </c>
      <c r="S44" s="313">
        <v>0</v>
      </c>
      <c r="T44" s="291"/>
      <c r="U44" s="293"/>
      <c r="V44" s="294" t="str">
        <f>IF(TRIM(U44)="", "", IF(VLOOKUP(U44,'Footnotes list'!$D$9:$E$107,2,FALSE)=0,"",VLOOKUP(U44,'Footnotes list'!$D$9:$E$107,2,FALSE) ) )</f>
        <v/>
      </c>
      <c r="W44" s="313">
        <v>0</v>
      </c>
      <c r="X44" s="291"/>
      <c r="Y44" s="293"/>
      <c r="Z44" s="294" t="str">
        <f>IF(TRIM(Y44)="", "", IF(VLOOKUP(Y44,'Footnotes list'!$D$9:$E$107,2,FALSE)=0,"",VLOOKUP(Y44,'Footnotes list'!$D$9:$E$107,2,FALSE) ) )</f>
        <v/>
      </c>
      <c r="AA44" s="313">
        <v>0</v>
      </c>
      <c r="AB44" s="291"/>
      <c r="AC44" s="293"/>
      <c r="AD44" s="294" t="str">
        <f>IF(TRIM(AC44)="", "", IF(VLOOKUP(AC44,'Footnotes list'!$D$9:$E$107,2,FALSE)=0,"",VLOOKUP(AC44,'Footnotes list'!$D$9:$E$107,2,FALSE) ) )</f>
        <v/>
      </c>
      <c r="AE44" s="313">
        <v>0</v>
      </c>
      <c r="AF44" s="291"/>
      <c r="AG44" s="293"/>
      <c r="AH44" s="294" t="str">
        <f>IF(TRIM(AG44)="", "", IF(VLOOKUP(AG44,'Footnotes list'!$D$9:$E$107,2,FALSE)=0,"",VLOOKUP(AG44,'Footnotes list'!$D$9:$E$107,2,FALSE) ) )</f>
        <v/>
      </c>
      <c r="AI44" s="313">
        <v>0</v>
      </c>
      <c r="AJ44" s="291"/>
      <c r="AK44" s="293"/>
      <c r="AL44" s="294" t="str">
        <f>IF(TRIM(AK44)="", "", IF(VLOOKUP(AK44,'Footnotes list'!$D$9:$E$107,2,FALSE)=0,"",VLOOKUP(AK44,'Footnotes list'!$D$9:$E$107,2,FALSE) ) )</f>
        <v/>
      </c>
      <c r="AM44" s="313">
        <v>0</v>
      </c>
      <c r="AN44" s="291"/>
      <c r="AO44" s="293"/>
      <c r="AP44" s="294" t="str">
        <f>IF(TRIM(AO44)="", "", IF(VLOOKUP(AO44,'Footnotes list'!$D$9:$E$107,2,FALSE)=0,"",VLOOKUP(AO44,'Footnotes list'!$D$9:$E$107,2,FALSE) ) )</f>
        <v/>
      </c>
      <c r="AQ44" s="315">
        <v>0</v>
      </c>
      <c r="AR44" s="291"/>
      <c r="AS44" s="293"/>
      <c r="AT44" s="294" t="str">
        <f>IF(TRIM(AS44)="", "", IF(VLOOKUP(AS44,'Footnotes list'!$D$9:$E$107,2,FALSE)=0,"",VLOOKUP(AS44,'Footnotes list'!$D$9:$E$107,2,FALSE) ) )</f>
        <v/>
      </c>
      <c r="AU44" s="313">
        <v>0</v>
      </c>
      <c r="AV44" s="291"/>
      <c r="AW44" s="293"/>
      <c r="AX44" s="294" t="str">
        <f>IF(TRIM(AW44)="", "", IF(VLOOKUP(AW44,'Footnotes list'!$D$9:$E$107,2,FALSE)=0,"",VLOOKUP(AW44,'Footnotes list'!$D$9:$E$107,2,FALSE) ) )</f>
        <v/>
      </c>
      <c r="AY44" s="315">
        <v>0</v>
      </c>
      <c r="AZ44" s="291"/>
      <c r="BA44" s="293"/>
      <c r="BB44" s="294" t="str">
        <f>IF(TRIM(BA44)="", "", IF(VLOOKUP(BA44,'Footnotes list'!$D$9:$E$107,2,FALSE)=0,"",VLOOKUP(BA44,'Footnotes list'!$D$9:$E$107,2,FALSE) ) )</f>
        <v/>
      </c>
      <c r="BC44" s="537">
        <f t="shared" si="0"/>
        <v>0</v>
      </c>
      <c r="BD44" s="291"/>
      <c r="BE44" s="293"/>
      <c r="BF44" s="329" t="str">
        <f>IF(TRIM(BE44)="", "", IF(VLOOKUP(BE44,'Footnotes list'!$D$9:$E$107,2,FALSE)=0,"",VLOOKUP(BE44,'Footnotes list'!$D$9:$E$107,2,FALSE) ) )</f>
        <v/>
      </c>
    </row>
    <row r="45" spans="2:61" s="7" customFormat="1" ht="16.2" outlineLevel="1" thickBot="1" x14ac:dyDescent="0.35">
      <c r="B45" s="356" t="str">
        <f>CODES!G45</f>
        <v>PROV_POLN_MF1222</v>
      </c>
      <c r="C45" s="16" t="s">
        <v>80</v>
      </c>
      <c r="D45" s="15"/>
      <c r="E45" s="200" t="s">
        <v>100</v>
      </c>
      <c r="F45" s="199" t="s">
        <v>82</v>
      </c>
      <c r="G45" s="417">
        <v>0</v>
      </c>
      <c r="H45" s="330"/>
      <c r="I45" s="331"/>
      <c r="J45" s="332" t="str">
        <f>IF(TRIM(I45)="", "", IF(VLOOKUP(I45,'Footnotes list'!$D$9:$E$107,2,FALSE)=0,"",VLOOKUP(I45,'Footnotes list'!$D$9:$E$107,2,FALSE) ) )</f>
        <v/>
      </c>
      <c r="K45" s="417">
        <v>0</v>
      </c>
      <c r="L45" s="330"/>
      <c r="M45" s="331"/>
      <c r="N45" s="332" t="str">
        <f>IF(TRIM(M45)="", "", IF(VLOOKUP(M45,'Footnotes list'!$D$9:$E$107,2,FALSE)=0,"",VLOOKUP(M45,'Footnotes list'!$D$9:$E$107,2,FALSE) ) )</f>
        <v/>
      </c>
      <c r="O45" s="417">
        <v>0</v>
      </c>
      <c r="P45" s="330"/>
      <c r="Q45" s="331"/>
      <c r="R45" s="332" t="str">
        <f>IF(TRIM(Q45)="", "", IF(VLOOKUP(Q45,'Footnotes list'!$D$9:$E$107,2,FALSE)=0,"",VLOOKUP(Q45,'Footnotes list'!$D$9:$E$107,2,FALSE) ) )</f>
        <v/>
      </c>
      <c r="S45" s="417">
        <v>0</v>
      </c>
      <c r="T45" s="330"/>
      <c r="U45" s="331"/>
      <c r="V45" s="332" t="str">
        <f>IF(TRIM(U45)="", "", IF(VLOOKUP(U45,'Footnotes list'!$D$9:$E$107,2,FALSE)=0,"",VLOOKUP(U45,'Footnotes list'!$D$9:$E$107,2,FALSE) ) )</f>
        <v/>
      </c>
      <c r="W45" s="417">
        <v>0</v>
      </c>
      <c r="X45" s="330"/>
      <c r="Y45" s="331"/>
      <c r="Z45" s="332" t="str">
        <f>IF(TRIM(Y45)="", "", IF(VLOOKUP(Y45,'Footnotes list'!$D$9:$E$107,2,FALSE)=0,"",VLOOKUP(Y45,'Footnotes list'!$D$9:$E$107,2,FALSE) ) )</f>
        <v/>
      </c>
      <c r="AA45" s="417">
        <v>0</v>
      </c>
      <c r="AB45" s="330"/>
      <c r="AC45" s="331"/>
      <c r="AD45" s="332" t="str">
        <f>IF(TRIM(AC45)="", "", IF(VLOOKUP(AC45,'Footnotes list'!$D$9:$E$107,2,FALSE)=0,"",VLOOKUP(AC45,'Footnotes list'!$D$9:$E$107,2,FALSE) ) )</f>
        <v/>
      </c>
      <c r="AE45" s="417">
        <v>0</v>
      </c>
      <c r="AF45" s="330"/>
      <c r="AG45" s="331"/>
      <c r="AH45" s="332" t="str">
        <f>IF(TRIM(AG45)="", "", IF(VLOOKUP(AG45,'Footnotes list'!$D$9:$E$107,2,FALSE)=0,"",VLOOKUP(AG45,'Footnotes list'!$D$9:$E$107,2,FALSE) ) )</f>
        <v/>
      </c>
      <c r="AI45" s="417">
        <v>0</v>
      </c>
      <c r="AJ45" s="330"/>
      <c r="AK45" s="331"/>
      <c r="AL45" s="332" t="str">
        <f>IF(TRIM(AK45)="", "", IF(VLOOKUP(AK45,'Footnotes list'!$D$9:$E$107,2,FALSE)=0,"",VLOOKUP(AK45,'Footnotes list'!$D$9:$E$107,2,FALSE) ) )</f>
        <v/>
      </c>
      <c r="AM45" s="417">
        <v>0</v>
      </c>
      <c r="AN45" s="330"/>
      <c r="AO45" s="331"/>
      <c r="AP45" s="332" t="str">
        <f>IF(TRIM(AO45)="", "", IF(VLOOKUP(AO45,'Footnotes list'!$D$9:$E$107,2,FALSE)=0,"",VLOOKUP(AO45,'Footnotes list'!$D$9:$E$107,2,FALSE) ) )</f>
        <v/>
      </c>
      <c r="AQ45" s="421">
        <v>0</v>
      </c>
      <c r="AR45" s="330"/>
      <c r="AS45" s="331"/>
      <c r="AT45" s="332" t="str">
        <f>IF(TRIM(AS45)="", "", IF(VLOOKUP(AS45,'Footnotes list'!$D$9:$E$107,2,FALSE)=0,"",VLOOKUP(AS45,'Footnotes list'!$D$9:$E$107,2,FALSE) ) )</f>
        <v/>
      </c>
      <c r="AU45" s="417">
        <v>0</v>
      </c>
      <c r="AV45" s="330"/>
      <c r="AW45" s="331"/>
      <c r="AX45" s="332" t="str">
        <f>IF(TRIM(AW45)="", "", IF(VLOOKUP(AW45,'Footnotes list'!$D$9:$E$107,2,FALSE)=0,"",VLOOKUP(AW45,'Footnotes list'!$D$9:$E$107,2,FALSE) ) )</f>
        <v/>
      </c>
      <c r="AY45" s="421">
        <v>0</v>
      </c>
      <c r="AZ45" s="330"/>
      <c r="BA45" s="331"/>
      <c r="BB45" s="332" t="str">
        <f>IF(TRIM(BA45)="", "", IF(VLOOKUP(BA45,'Footnotes list'!$D$9:$E$107,2,FALSE)=0,"",VLOOKUP(BA45,'Footnotes list'!$D$9:$E$107,2,FALSE) ) )</f>
        <v/>
      </c>
      <c r="BC45" s="540">
        <f t="shared" si="0"/>
        <v>0</v>
      </c>
      <c r="BD45" s="330"/>
      <c r="BE45" s="331"/>
      <c r="BF45" s="334" t="str">
        <f>IF(TRIM(BE45)="", "", IF(VLOOKUP(BE45,'Footnotes list'!$D$9:$E$107,2,FALSE)=0,"",VLOOKUP(BE45,'Footnotes list'!$D$9:$E$107,2,FALSE) ) )</f>
        <v/>
      </c>
    </row>
    <row r="46" spans="2:61" x14ac:dyDescent="0.3">
      <c r="B46" s="356" t="str">
        <f>CODES!G46</f>
        <v>PROV_WD_MF13MEMO</v>
      </c>
      <c r="C46" s="16" t="s">
        <v>102</v>
      </c>
      <c r="E46" s="10" t="s">
        <v>103</v>
      </c>
      <c r="F46" s="198" t="s">
        <v>104</v>
      </c>
      <c r="G46" s="418">
        <v>16.84787</v>
      </c>
      <c r="H46" s="323"/>
      <c r="I46" s="324"/>
      <c r="J46" s="325" t="str">
        <f>IF(TRIM(I46)="", "", IF(VLOOKUP(I46,'Footnotes list'!$D$9:$E$107,2,FALSE)=0,"",VLOOKUP(I46,'Footnotes list'!$D$9:$E$107,2,FALSE) ) )</f>
        <v/>
      </c>
      <c r="K46" s="418">
        <v>0</v>
      </c>
      <c r="L46" s="323"/>
      <c r="M46" s="324"/>
      <c r="N46" s="325" t="str">
        <f>IF(TRIM(M46)="", "", IF(VLOOKUP(M46,'Footnotes list'!$D$9:$E$107,2,FALSE)=0,"",VLOOKUP(M46,'Footnotes list'!$D$9:$E$107,2,FALSE) ) )</f>
        <v/>
      </c>
      <c r="O46" s="418">
        <v>0</v>
      </c>
      <c r="P46" s="323"/>
      <c r="Q46" s="324"/>
      <c r="R46" s="325" t="str">
        <f>IF(TRIM(Q46)="", "", IF(VLOOKUP(Q46,'Footnotes list'!$D$9:$E$107,2,FALSE)=0,"",VLOOKUP(Q46,'Footnotes list'!$D$9:$E$107,2,FALSE) ) )</f>
        <v/>
      </c>
      <c r="S46" s="418">
        <v>9283.1521300000004</v>
      </c>
      <c r="T46" s="323"/>
      <c r="U46" s="324"/>
      <c r="V46" s="325" t="str">
        <f>IF(TRIM(U46)="", "", IF(VLOOKUP(U46,'Footnotes list'!$D$9:$E$107,2,FALSE)=0,"",VLOOKUP(U46,'Footnotes list'!$D$9:$E$107,2,FALSE) ) )</f>
        <v/>
      </c>
      <c r="W46" s="418">
        <v>0</v>
      </c>
      <c r="X46" s="323"/>
      <c r="Y46" s="324"/>
      <c r="Z46" s="325" t="str">
        <f>IF(TRIM(Y46)="", "", IF(VLOOKUP(Y46,'Footnotes list'!$D$9:$E$107,2,FALSE)=0,"",VLOOKUP(Y46,'Footnotes list'!$D$9:$E$107,2,FALSE) ) )</f>
        <v/>
      </c>
      <c r="AA46" s="418">
        <v>0</v>
      </c>
      <c r="AB46" s="323"/>
      <c r="AC46" s="324"/>
      <c r="AD46" s="325" t="str">
        <f>IF(TRIM(AC46)="", "", IF(VLOOKUP(AC46,'Footnotes list'!$D$9:$E$107,2,FALSE)=0,"",VLOOKUP(AC46,'Footnotes list'!$D$9:$E$107,2,FALSE) ) )</f>
        <v/>
      </c>
      <c r="AE46" s="418">
        <v>0</v>
      </c>
      <c r="AF46" s="323"/>
      <c r="AG46" s="324"/>
      <c r="AH46" s="325" t="str">
        <f>IF(TRIM(AG46)="", "", IF(VLOOKUP(AG46,'Footnotes list'!$D$9:$E$107,2,FALSE)=0,"",VLOOKUP(AG46,'Footnotes list'!$D$9:$E$107,2,FALSE) ) )</f>
        <v/>
      </c>
      <c r="AI46" s="418">
        <v>0</v>
      </c>
      <c r="AJ46" s="323"/>
      <c r="AK46" s="324"/>
      <c r="AL46" s="325" t="str">
        <f>IF(TRIM(AK46)="", "", IF(VLOOKUP(AK46,'Footnotes list'!$D$9:$E$107,2,FALSE)=0,"",VLOOKUP(AK46,'Footnotes list'!$D$9:$E$107,2,FALSE) ) )</f>
        <v/>
      </c>
      <c r="AM46" s="418">
        <v>0</v>
      </c>
      <c r="AN46" s="323"/>
      <c r="AO46" s="324"/>
      <c r="AP46" s="325" t="str">
        <f>IF(TRIM(AO46)="", "", IF(VLOOKUP(AO46,'Footnotes list'!$D$9:$E$107,2,FALSE)=0,"",VLOOKUP(AO46,'Footnotes list'!$D$9:$E$107,2,FALSE) ) )</f>
        <v/>
      </c>
      <c r="AQ46" s="326">
        <v>0</v>
      </c>
      <c r="AR46" s="323"/>
      <c r="AS46" s="324"/>
      <c r="AT46" s="325" t="str">
        <f>IF(TRIM(AS46)="", "", IF(VLOOKUP(AS46,'Footnotes list'!$D$9:$E$107,2,FALSE)=0,"",VLOOKUP(AS46,'Footnotes list'!$D$9:$E$107,2,FALSE) ) )</f>
        <v/>
      </c>
      <c r="AU46" s="418">
        <v>0</v>
      </c>
      <c r="AV46" s="323"/>
      <c r="AW46" s="324"/>
      <c r="AX46" s="325" t="str">
        <f>IF(TRIM(AW46)="", "", IF(VLOOKUP(AW46,'Footnotes list'!$D$9:$E$107,2,FALSE)=0,"",VLOOKUP(AW46,'Footnotes list'!$D$9:$E$107,2,FALSE) ) )</f>
        <v/>
      </c>
      <c r="AY46" s="326">
        <v>0</v>
      </c>
      <c r="AZ46" s="323"/>
      <c r="BA46" s="324"/>
      <c r="BB46" s="325" t="str">
        <f>IF(TRIM(BA46)="", "", IF(VLOOKUP(BA46,'Footnotes list'!$D$9:$E$107,2,FALSE)=0,"",VLOOKUP(BA46,'Footnotes list'!$D$9:$E$107,2,FALSE) ) )</f>
        <v/>
      </c>
      <c r="BC46" s="541">
        <f t="shared" si="0"/>
        <v>9300</v>
      </c>
      <c r="BD46" s="323"/>
      <c r="BE46" s="324"/>
      <c r="BF46" s="328" t="str">
        <f>IF(TRIM(BE46)="", "", IF(VLOOKUP(BE46,'Footnotes list'!$D$9:$E$107,2,FALSE)=0,"",VLOOKUP(BE46,'Footnotes list'!$D$9:$E$107,2,FALSE) ) )</f>
        <v/>
      </c>
    </row>
    <row r="47" spans="2:61" ht="15" thickBot="1" x14ac:dyDescent="0.35">
      <c r="B47" s="356" t="str">
        <f>CODES!G47</f>
        <v>PROV_WD_MF13</v>
      </c>
      <c r="C47" s="16" t="s">
        <v>102</v>
      </c>
      <c r="E47" s="82" t="s">
        <v>105</v>
      </c>
      <c r="F47" s="338" t="s">
        <v>104</v>
      </c>
      <c r="G47" s="333">
        <v>0</v>
      </c>
      <c r="H47" s="330"/>
      <c r="I47" s="331"/>
      <c r="J47" s="332" t="str">
        <f>IF(TRIM(I47)="", "", IF(VLOOKUP(I47,'Footnotes list'!$D$9:$E$107,2,FALSE)=0,"",VLOOKUP(I47,'Footnotes list'!$D$9:$E$107,2,FALSE) ) )</f>
        <v/>
      </c>
      <c r="K47" s="333">
        <v>0</v>
      </c>
      <c r="L47" s="330"/>
      <c r="M47" s="331"/>
      <c r="N47" s="332" t="str">
        <f>IF(TRIM(M47)="", "", IF(VLOOKUP(M47,'Footnotes list'!$D$9:$E$107,2,FALSE)=0,"",VLOOKUP(M47,'Footnotes list'!$D$9:$E$107,2,FALSE) ) )</f>
        <v/>
      </c>
      <c r="O47" s="333">
        <v>0</v>
      </c>
      <c r="P47" s="330"/>
      <c r="Q47" s="331"/>
      <c r="R47" s="332" t="str">
        <f>IF(TRIM(Q47)="", "", IF(VLOOKUP(Q47,'Footnotes list'!$D$9:$E$107,2,FALSE)=0,"",VLOOKUP(Q47,'Footnotes list'!$D$9:$E$107,2,FALSE) ) )</f>
        <v/>
      </c>
      <c r="S47" s="333">
        <v>0</v>
      </c>
      <c r="T47" s="330"/>
      <c r="U47" s="331"/>
      <c r="V47" s="332" t="str">
        <f>IF(TRIM(U47)="", "", IF(VLOOKUP(U47,'Footnotes list'!$D$9:$E$107,2,FALSE)=0,"",VLOOKUP(U47,'Footnotes list'!$D$9:$E$107,2,FALSE) ) )</f>
        <v/>
      </c>
      <c r="W47" s="333">
        <v>0</v>
      </c>
      <c r="X47" s="330"/>
      <c r="Y47" s="331"/>
      <c r="Z47" s="332" t="str">
        <f>IF(TRIM(Y47)="", "", IF(VLOOKUP(Y47,'Footnotes list'!$D$9:$E$107,2,FALSE)=0,"",VLOOKUP(Y47,'Footnotes list'!$D$9:$E$107,2,FALSE) ) )</f>
        <v/>
      </c>
      <c r="AA47" s="333">
        <v>0</v>
      </c>
      <c r="AB47" s="330"/>
      <c r="AC47" s="331"/>
      <c r="AD47" s="332" t="str">
        <f>IF(TRIM(AC47)="", "", IF(VLOOKUP(AC47,'Footnotes list'!$D$9:$E$107,2,FALSE)=0,"",VLOOKUP(AC47,'Footnotes list'!$D$9:$E$107,2,FALSE) ) )</f>
        <v/>
      </c>
      <c r="AE47" s="333">
        <v>0</v>
      </c>
      <c r="AF47" s="330"/>
      <c r="AG47" s="331"/>
      <c r="AH47" s="332" t="str">
        <f>IF(TRIM(AG47)="", "", IF(VLOOKUP(AG47,'Footnotes list'!$D$9:$E$107,2,FALSE)=0,"",VLOOKUP(AG47,'Footnotes list'!$D$9:$E$107,2,FALSE) ) )</f>
        <v/>
      </c>
      <c r="AI47" s="333">
        <v>0</v>
      </c>
      <c r="AJ47" s="330"/>
      <c r="AK47" s="331"/>
      <c r="AL47" s="332" t="str">
        <f>IF(TRIM(AK47)="", "", IF(VLOOKUP(AK47,'Footnotes list'!$D$9:$E$107,2,FALSE)=0,"",VLOOKUP(AK47,'Footnotes list'!$D$9:$E$107,2,FALSE) ) )</f>
        <v/>
      </c>
      <c r="AM47" s="333">
        <v>0</v>
      </c>
      <c r="AN47" s="330"/>
      <c r="AO47" s="331"/>
      <c r="AP47" s="332" t="str">
        <f>IF(TRIM(AO47)="", "", IF(VLOOKUP(AO47,'Footnotes list'!$D$9:$E$107,2,FALSE)=0,"",VLOOKUP(AO47,'Footnotes list'!$D$9:$E$107,2,FALSE) ) )</f>
        <v/>
      </c>
      <c r="AQ47" s="421">
        <v>0</v>
      </c>
      <c r="AR47" s="330"/>
      <c r="AS47" s="331"/>
      <c r="AT47" s="332" t="str">
        <f>IF(TRIM(AS47)="", "", IF(VLOOKUP(AS47,'Footnotes list'!$D$9:$E$107,2,FALSE)=0,"",VLOOKUP(AS47,'Footnotes list'!$D$9:$E$107,2,FALSE) ) )</f>
        <v/>
      </c>
      <c r="AU47" s="333">
        <v>0</v>
      </c>
      <c r="AV47" s="330"/>
      <c r="AW47" s="331"/>
      <c r="AX47" s="332" t="str">
        <f>IF(TRIM(AW47)="", "", IF(VLOOKUP(AW47,'Footnotes list'!$D$9:$E$107,2,FALSE)=0,"",VLOOKUP(AW47,'Footnotes list'!$D$9:$E$107,2,FALSE) ) )</f>
        <v/>
      </c>
      <c r="AY47" s="421">
        <v>0</v>
      </c>
      <c r="AZ47" s="330"/>
      <c r="BA47" s="331"/>
      <c r="BB47" s="332" t="str">
        <f>IF(TRIM(BA47)="", "", IF(VLOOKUP(BA47,'Footnotes list'!$D$9:$E$107,2,FALSE)=0,"",VLOOKUP(BA47,'Footnotes list'!$D$9:$E$107,2,FALSE) ) )</f>
        <v/>
      </c>
      <c r="BC47" s="539">
        <f t="shared" si="0"/>
        <v>0</v>
      </c>
      <c r="BD47" s="330"/>
      <c r="BE47" s="331"/>
      <c r="BF47" s="334" t="str">
        <f>IF(TRIM(BE47)="", "", IF(VLOOKUP(BE47,'Footnotes list'!$D$9:$E$107,2,FALSE)=0,"",VLOOKUP(BE47,'Footnotes list'!$D$9:$E$107,2,FALSE) ) )</f>
        <v/>
      </c>
    </row>
    <row r="48" spans="2:61" ht="214.2" x14ac:dyDescent="0.3">
      <c r="B48" s="356" t="str">
        <f>CODES!G55</f>
        <v>REG_AIR_FL_PM10</v>
      </c>
      <c r="C48" s="16" t="s">
        <v>106</v>
      </c>
      <c r="E48" s="10" t="s">
        <v>107</v>
      </c>
      <c r="F48" s="198" t="s">
        <v>108</v>
      </c>
      <c r="G48" s="573"/>
      <c r="H48" s="323"/>
      <c r="I48" s="324">
        <v>1</v>
      </c>
      <c r="J48" s="325" t="str">
        <f>IF(TRIM(I48)="", "", IF(VLOOKUP(I48,'Footnotes list'!$D$9:$E$107,2,FALSE)=0,"",VLOOKUP(I48,'Footnotes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K48" s="573"/>
      <c r="L48" s="323"/>
      <c r="M48" s="324">
        <v>1</v>
      </c>
      <c r="N48" s="325" t="str">
        <f>IF(TRIM(M48)="", "", IF(VLOOKUP(M48,'Footnotes list'!$D$9:$E$107,2,FALSE)=0,"",VLOOKUP(M48,'Footnotes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O48" s="573"/>
      <c r="P48" s="323"/>
      <c r="Q48" s="324">
        <v>1</v>
      </c>
      <c r="R48" s="325" t="str">
        <f>IF(TRIM(Q48)="", "", IF(VLOOKUP(Q48,'Footnotes list'!$D$9:$E$107,2,FALSE)=0,"",VLOOKUP(Q48,'Footnotes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S48" s="573"/>
      <c r="T48" s="323"/>
      <c r="U48" s="324">
        <v>1</v>
      </c>
      <c r="V48" s="325" t="str">
        <f>IF(TRIM(U48)="", "", IF(VLOOKUP(U48,'Footnotes list'!$D$9:$E$107,2,FALSE)=0,"",VLOOKUP(U48,'Footnotes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W48" s="573"/>
      <c r="X48" s="323"/>
      <c r="Y48" s="324">
        <v>1</v>
      </c>
      <c r="Z48" s="325" t="str">
        <f>IF(TRIM(Y48)="", "", IF(VLOOKUP(Y48,'Footnotes list'!$D$9:$E$107,2,FALSE)=0,"",VLOOKUP(Y48,'Footnotes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A48" s="573"/>
      <c r="AB48" s="323"/>
      <c r="AC48" s="324">
        <v>1</v>
      </c>
      <c r="AD48" s="325" t="str">
        <f>IF(TRIM(AC48)="", "", IF(VLOOKUP(AC48,'Footnotes list'!$D$9:$E$107,2,FALSE)=0,"",VLOOKUP(AC48,'Footnotes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E48" s="573"/>
      <c r="AF48" s="323"/>
      <c r="AG48" s="324">
        <v>1</v>
      </c>
      <c r="AH48" s="325" t="str">
        <f>IF(TRIM(AG48)="", "", IF(VLOOKUP(AG48,'Footnotes list'!$D$9:$E$107,2,FALSE)=0,"",VLOOKUP(AG48,'Footnotes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I48" s="573"/>
      <c r="AJ48" s="323"/>
      <c r="AK48" s="324">
        <v>1</v>
      </c>
      <c r="AL48" s="325" t="str">
        <f>IF(TRIM(AK48)="", "", IF(VLOOKUP(AK48,'Footnotes list'!$D$9:$E$107,2,FALSE)=0,"",VLOOKUP(AK48,'Footnotes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M48" s="573"/>
      <c r="AN48" s="323"/>
      <c r="AO48" s="324">
        <v>1</v>
      </c>
      <c r="AP48" s="325" t="str">
        <f>IF(TRIM(AO48)="", "", IF(VLOOKUP(AO48,'Footnotes list'!$D$9:$E$107,2,FALSE)=0,"",VLOOKUP(AO48,'Footnotes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Q48" s="326">
        <v>0</v>
      </c>
      <c r="AR48" s="323"/>
      <c r="AS48" s="324"/>
      <c r="AT48" s="325" t="str">
        <f>IF(TRIM(AS48)="", "", IF(VLOOKUP(AS48,'Footnotes list'!$D$9:$E$107,2,FALSE)=0,"",VLOOKUP(AS48,'Footnotes list'!$D$9:$E$107,2,FALSE) ) )</f>
        <v/>
      </c>
      <c r="AU48" s="573"/>
      <c r="AV48" s="323"/>
      <c r="AW48" s="324">
        <v>1</v>
      </c>
      <c r="AX48" s="325" t="str">
        <f>IF(TRIM(AW48)="", "", IF(VLOOKUP(AW48,'Footnotes list'!$D$9:$E$107,2,FALSE)=0,"",VLOOKUP(AW48,'Footnotes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Y48" s="326">
        <v>0</v>
      </c>
      <c r="AZ48" s="323"/>
      <c r="BA48" s="324"/>
      <c r="BB48" s="325" t="str">
        <f>IF(TRIM(BA48)="", "", IF(VLOOKUP(BA48,'Footnotes list'!$D$9:$E$107,2,FALSE)=0,"",VLOOKUP(BA48,'Footnotes list'!$D$9:$E$107,2,FALSE) ) )</f>
        <v/>
      </c>
      <c r="BC48" s="541" t="str">
        <f t="shared" si="0"/>
        <v/>
      </c>
      <c r="BD48" s="323"/>
      <c r="BE48" s="324"/>
      <c r="BF48" s="328" t="str">
        <f>IF(TRIM(BE48)="", "", IF(VLOOKUP(BE48,'Footnotes list'!$D$9:$E$107,2,FALSE)=0,"",VLOOKUP(BE48,'Footnotes list'!$D$9:$E$107,2,FALSE) ) )</f>
        <v/>
      </c>
    </row>
    <row r="49" spans="2:58" ht="92.4" thickBot="1" x14ac:dyDescent="0.35">
      <c r="B49" s="356" t="str">
        <f>CODES!G56</f>
        <v>REG_AIR_FL_PM2P5</v>
      </c>
      <c r="C49" s="16" t="s">
        <v>106</v>
      </c>
      <c r="D49" s="92"/>
      <c r="E49" s="83" t="s">
        <v>109</v>
      </c>
      <c r="F49" s="199" t="s">
        <v>108</v>
      </c>
      <c r="G49" s="417">
        <v>33.70338002772769</v>
      </c>
      <c r="H49" s="330" t="s">
        <v>218</v>
      </c>
      <c r="I49" s="331">
        <v>2</v>
      </c>
      <c r="J49" s="332" t="str">
        <f>IF(TRIM(I49)="", "", IF(VLOOKUP(I49,'Footnotes list'!$D$9:$E$107,2,FALSE)=0,"",VLOOKUP(I49,'Footnotes list'!$D$9:$E$107,2,FALSE) ) )</f>
        <v>The most recent available data (2022) has been used as placeholders due to the unavailability of input data for 2024.</v>
      </c>
      <c r="K49" s="417">
        <v>108.06829332956113</v>
      </c>
      <c r="L49" s="330" t="s">
        <v>218</v>
      </c>
      <c r="M49" s="331">
        <v>2</v>
      </c>
      <c r="N49" s="332" t="str">
        <f>IF(TRIM(M49)="", "", IF(VLOOKUP(M49,'Footnotes list'!$D$9:$E$107,2,FALSE)=0,"",VLOOKUP(M49,'Footnotes list'!$D$9:$E$107,2,FALSE) ) )</f>
        <v>The most recent available data (2022) has been used as placeholders due to the unavailability of input data for 2024.</v>
      </c>
      <c r="O49" s="417">
        <v>53.7625522818416</v>
      </c>
      <c r="P49" s="330" t="s">
        <v>218</v>
      </c>
      <c r="Q49" s="331">
        <v>2</v>
      </c>
      <c r="R49" s="332" t="str">
        <f>IF(TRIM(Q49)="", "", IF(VLOOKUP(Q49,'Footnotes list'!$D$9:$E$107,2,FALSE)=0,"",VLOOKUP(Q49,'Footnotes list'!$D$9:$E$107,2,FALSE) ) )</f>
        <v>The most recent available data (2022) has been used as placeholders due to the unavailability of input data for 2024.</v>
      </c>
      <c r="S49" s="417">
        <v>326.16883584228344</v>
      </c>
      <c r="T49" s="330" t="s">
        <v>218</v>
      </c>
      <c r="U49" s="331">
        <v>2</v>
      </c>
      <c r="V49" s="332" t="str">
        <f>IF(TRIM(U49)="", "", IF(VLOOKUP(U49,'Footnotes list'!$D$9:$E$107,2,FALSE)=0,"",VLOOKUP(U49,'Footnotes list'!$D$9:$E$107,2,FALSE) ) )</f>
        <v>The most recent available data (2022) has been used as placeholders due to the unavailability of input data for 2024.</v>
      </c>
      <c r="W49" s="417">
        <v>1.6189002399332819</v>
      </c>
      <c r="X49" s="330" t="s">
        <v>218</v>
      </c>
      <c r="Y49" s="331">
        <v>2</v>
      </c>
      <c r="Z49" s="332" t="str">
        <f>IF(TRIM(Y49)="", "", IF(VLOOKUP(Y49,'Footnotes list'!$D$9:$E$107,2,FALSE)=0,"",VLOOKUP(Y49,'Footnotes list'!$D$9:$E$107,2,FALSE) ) )</f>
        <v>The most recent available data (2022) has been used as placeholders due to the unavailability of input data for 2024.</v>
      </c>
      <c r="AA49" s="417">
        <v>0.33444414800033001</v>
      </c>
      <c r="AB49" s="330" t="s">
        <v>218</v>
      </c>
      <c r="AC49" s="331">
        <v>2</v>
      </c>
      <c r="AD49" s="332" t="str">
        <f>IF(TRIM(AC49)="", "", IF(VLOOKUP(AC49,'Footnotes list'!$D$9:$E$107,2,FALSE)=0,"",VLOOKUP(AC49,'Footnotes list'!$D$9:$E$107,2,FALSE) ) )</f>
        <v>The most recent available data (2022) has been used as placeholders due to the unavailability of input data for 2024.</v>
      </c>
      <c r="AE49" s="417">
        <v>22.417397529519803</v>
      </c>
      <c r="AF49" s="330" t="s">
        <v>218</v>
      </c>
      <c r="AG49" s="331">
        <v>2</v>
      </c>
      <c r="AH49" s="332" t="str">
        <f>IF(TRIM(AG49)="", "", IF(VLOOKUP(AG49,'Footnotes list'!$D$9:$E$107,2,FALSE)=0,"",VLOOKUP(AG49,'Footnotes list'!$D$9:$E$107,2,FALSE) ) )</f>
        <v>The most recent available data (2022) has been used as placeholders due to the unavailability of input data for 2024.</v>
      </c>
      <c r="AI49" s="417">
        <v>3.310301437042654</v>
      </c>
      <c r="AJ49" s="330" t="s">
        <v>218</v>
      </c>
      <c r="AK49" s="331">
        <v>2</v>
      </c>
      <c r="AL49" s="332" t="str">
        <f>IF(TRIM(AK49)="", "", IF(VLOOKUP(AK49,'Footnotes list'!$D$9:$E$107,2,FALSE)=0,"",VLOOKUP(AK49,'Footnotes list'!$D$9:$E$107,2,FALSE) ) )</f>
        <v>The most recent available data (2022) has been used as placeholders due to the unavailability of input data for 2024.</v>
      </c>
      <c r="AM49" s="417">
        <v>2.602732560189907</v>
      </c>
      <c r="AN49" s="330" t="s">
        <v>218</v>
      </c>
      <c r="AO49" s="331">
        <v>2</v>
      </c>
      <c r="AP49" s="332" t="str">
        <f>IF(TRIM(AO49)="", "", IF(VLOOKUP(AO49,'Footnotes list'!$D$9:$E$107,2,FALSE)=0,"",VLOOKUP(AO49,'Footnotes list'!$D$9:$E$107,2,FALSE) ) )</f>
        <v>The most recent available data (2022) has been used as placeholders due to the unavailability of input data for 2024.</v>
      </c>
      <c r="AQ49" s="421">
        <v>0</v>
      </c>
      <c r="AR49" s="330"/>
      <c r="AS49" s="331"/>
      <c r="AT49" s="332" t="str">
        <f>IF(TRIM(AS49)="", "", IF(VLOOKUP(AS49,'Footnotes list'!$D$9:$E$107,2,FALSE)=0,"",VLOOKUP(AS49,'Footnotes list'!$D$9:$E$107,2,FALSE) ) )</f>
        <v/>
      </c>
      <c r="AU49" s="417">
        <v>6.2432940118015E-2</v>
      </c>
      <c r="AV49" s="330" t="s">
        <v>218</v>
      </c>
      <c r="AW49" s="331">
        <v>2</v>
      </c>
      <c r="AX49" s="332" t="str">
        <f>IF(TRIM(AW49)="", "", IF(VLOOKUP(AW49,'Footnotes list'!$D$9:$E$107,2,FALSE)=0,"",VLOOKUP(AW49,'Footnotes list'!$D$9:$E$107,2,FALSE) ) )</f>
        <v>The most recent available data (2022) has been used as placeholders due to the unavailability of input data for 2024.</v>
      </c>
      <c r="AY49" s="421">
        <v>0</v>
      </c>
      <c r="AZ49" s="330"/>
      <c r="BA49" s="331"/>
      <c r="BB49" s="332" t="str">
        <f>IF(TRIM(BA49)="", "", IF(VLOOKUP(BA49,'Footnotes list'!$D$9:$E$107,2,FALSE)=0,"",VLOOKUP(BA49,'Footnotes list'!$D$9:$E$107,2,FALSE) ) )</f>
        <v/>
      </c>
      <c r="BC49" s="539">
        <f t="shared" si="0"/>
        <v>552.04927033621789</v>
      </c>
      <c r="BD49" s="330"/>
      <c r="BE49" s="331">
        <v>2</v>
      </c>
      <c r="BF49" s="334" t="str">
        <f>IF(TRIM(BE49)="", "", IF(VLOOKUP(BE49,'Footnotes list'!$D$9:$E$107,2,FALSE)=0,"",VLOOKUP(BE49,'Footnotes list'!$D$9:$E$107,2,FALSE) ) )</f>
        <v>The most recent available data (2022) has been used as placeholders due to the unavailability of input data for 2024.</v>
      </c>
    </row>
    <row r="50" spans="2:58" ht="91.8" x14ac:dyDescent="0.3">
      <c r="B50" s="356" t="str">
        <f>CODES!G51</f>
        <v>REG_CO2_SEQ_NET</v>
      </c>
      <c r="C50" s="16" t="s">
        <v>106</v>
      </c>
      <c r="E50" s="10" t="s">
        <v>110</v>
      </c>
      <c r="F50" s="198" t="s">
        <v>108</v>
      </c>
      <c r="G50" s="418">
        <v>630.55029182979899</v>
      </c>
      <c r="H50" s="323" t="s">
        <v>218</v>
      </c>
      <c r="I50" s="324">
        <v>2</v>
      </c>
      <c r="J50" s="325" t="str">
        <f>IF(TRIM(I50)="", "", IF(VLOOKUP(I50,'Footnotes list'!$D$9:$E$107,2,FALSE)=0,"",VLOOKUP(I50,'Footnotes list'!$D$9:$E$107,2,FALSE) ) )</f>
        <v>The most recent available data (2022) has been used as placeholders due to the unavailability of input data for 2024.</v>
      </c>
      <c r="K50" s="418">
        <v>0</v>
      </c>
      <c r="L50" s="323" t="s">
        <v>218</v>
      </c>
      <c r="M50" s="324">
        <v>2</v>
      </c>
      <c r="N50" s="325" t="str">
        <f>IF(TRIM(M50)="", "", IF(VLOOKUP(M50,'Footnotes list'!$D$9:$E$107,2,FALSE)=0,"",VLOOKUP(M50,'Footnotes list'!$D$9:$E$107,2,FALSE) ) )</f>
        <v>The most recent available data (2022) has been used as placeholders due to the unavailability of input data for 2024.</v>
      </c>
      <c r="O50" s="418">
        <v>46433.8</v>
      </c>
      <c r="P50" s="323" t="s">
        <v>218</v>
      </c>
      <c r="Q50" s="324">
        <v>2</v>
      </c>
      <c r="R50" s="325" t="str">
        <f>IF(TRIM(Q50)="", "", IF(VLOOKUP(Q50,'Footnotes list'!$D$9:$E$107,2,FALSE)=0,"",VLOOKUP(Q50,'Footnotes list'!$D$9:$E$107,2,FALSE) ) )</f>
        <v>The most recent available data (2022) has been used as placeholders due to the unavailability of input data for 2024.</v>
      </c>
      <c r="S50" s="418">
        <v>452023.44946635101</v>
      </c>
      <c r="T50" s="323" t="s">
        <v>218</v>
      </c>
      <c r="U50" s="324">
        <v>2</v>
      </c>
      <c r="V50" s="325" t="str">
        <f>IF(TRIM(U50)="", "", IF(VLOOKUP(U50,'Footnotes list'!$D$9:$E$107,2,FALSE)=0,"",VLOOKUP(U50,'Footnotes list'!$D$9:$E$107,2,FALSE) ) )</f>
        <v>The most recent available data (2022) has been used as placeholders due to the unavailability of input data for 2024.</v>
      </c>
      <c r="W50" s="418">
        <v>0</v>
      </c>
      <c r="X50" s="323" t="s">
        <v>218</v>
      </c>
      <c r="Y50" s="324">
        <v>2</v>
      </c>
      <c r="Z50" s="325" t="str">
        <f>IF(TRIM(Y50)="", "", IF(VLOOKUP(Y50,'Footnotes list'!$D$9:$E$107,2,FALSE)=0,"",VLOOKUP(Y50,'Footnotes list'!$D$9:$E$107,2,FALSE) ) )</f>
        <v>The most recent available data (2022) has been used as placeholders due to the unavailability of input data for 2024.</v>
      </c>
      <c r="AA50" s="418">
        <v>0</v>
      </c>
      <c r="AB50" s="323" t="s">
        <v>218</v>
      </c>
      <c r="AC50" s="324">
        <v>2</v>
      </c>
      <c r="AD50" s="325" t="str">
        <f>IF(TRIM(AC50)="", "", IF(VLOOKUP(AC50,'Footnotes list'!$D$9:$E$107,2,FALSE)=0,"",VLOOKUP(AC50,'Footnotes list'!$D$9:$E$107,2,FALSE) ) )</f>
        <v>The most recent available data (2022) has been used as placeholders due to the unavailability of input data for 2024.</v>
      </c>
      <c r="AE50" s="418">
        <v>0</v>
      </c>
      <c r="AF50" s="323" t="s">
        <v>218</v>
      </c>
      <c r="AG50" s="324">
        <v>2</v>
      </c>
      <c r="AH50" s="325" t="str">
        <f>IF(TRIM(AG50)="", "", IF(VLOOKUP(AG50,'Footnotes list'!$D$9:$E$107,2,FALSE)=0,"",VLOOKUP(AG50,'Footnotes list'!$D$9:$E$107,2,FALSE) ) )</f>
        <v>The most recent available data (2022) has been used as placeholders due to the unavailability of input data for 2024.</v>
      </c>
      <c r="AI50" s="418">
        <v>0</v>
      </c>
      <c r="AJ50" s="323" t="s">
        <v>218</v>
      </c>
      <c r="AK50" s="324">
        <v>2</v>
      </c>
      <c r="AL50" s="325" t="str">
        <f>IF(TRIM(AK50)="", "", IF(VLOOKUP(AK50,'Footnotes list'!$D$9:$E$107,2,FALSE)=0,"",VLOOKUP(AK50,'Footnotes list'!$D$9:$E$107,2,FALSE) ) )</f>
        <v>The most recent available data (2022) has been used as placeholders due to the unavailability of input data for 2024.</v>
      </c>
      <c r="AM50" s="418">
        <v>0</v>
      </c>
      <c r="AN50" s="323" t="s">
        <v>218</v>
      </c>
      <c r="AO50" s="324">
        <v>2</v>
      </c>
      <c r="AP50" s="325" t="str">
        <f>IF(TRIM(AO50)="", "", IF(VLOOKUP(AO50,'Footnotes list'!$D$9:$E$107,2,FALSE)=0,"",VLOOKUP(AO50,'Footnotes list'!$D$9:$E$107,2,FALSE) ) )</f>
        <v>The most recent available data (2022) has been used as placeholders due to the unavailability of input data for 2024.</v>
      </c>
      <c r="AQ50" s="326">
        <v>0</v>
      </c>
      <c r="AR50" s="323"/>
      <c r="AS50" s="324"/>
      <c r="AT50" s="325" t="str">
        <f>IF(TRIM(AS50)="", "", IF(VLOOKUP(AS50,'Footnotes list'!$D$9:$E$107,2,FALSE)=0,"",VLOOKUP(AS50,'Footnotes list'!$D$9:$E$107,2,FALSE) ) )</f>
        <v/>
      </c>
      <c r="AU50" s="418">
        <v>0</v>
      </c>
      <c r="AV50" s="323"/>
      <c r="AW50" s="324"/>
      <c r="AX50" s="325" t="str">
        <f>IF(TRIM(AW50)="", "", IF(VLOOKUP(AW50,'Footnotes list'!$D$9:$E$107,2,FALSE)=0,"",VLOOKUP(AW50,'Footnotes list'!$D$9:$E$107,2,FALSE) ) )</f>
        <v/>
      </c>
      <c r="AY50" s="337">
        <v>0</v>
      </c>
      <c r="AZ50" s="323"/>
      <c r="BA50" s="324"/>
      <c r="BB50" s="325" t="str">
        <f>IF(TRIM(BA50)="", "", IF(VLOOKUP(BA50,'Footnotes list'!$D$9:$E$107,2,FALSE)=0,"",VLOOKUP(BA50,'Footnotes list'!$D$9:$E$107,2,FALSE) ) )</f>
        <v/>
      </c>
      <c r="BC50" s="541">
        <f t="shared" si="0"/>
        <v>499087.7997581808</v>
      </c>
      <c r="BD50" s="323"/>
      <c r="BE50" s="324">
        <v>2</v>
      </c>
      <c r="BF50" s="328" t="str">
        <f>IF(TRIM(BE50)="", "", IF(VLOOKUP(BE50,'Footnotes list'!$D$9:$E$107,2,FALSE)=0,"",VLOOKUP(BE50,'Footnotes list'!$D$9:$E$107,2,FALSE) ) )</f>
        <v>The most recent available data (2022) has been used as placeholders due to the unavailability of input data for 2024.</v>
      </c>
    </row>
    <row r="51" spans="2:58" ht="28.8" x14ac:dyDescent="0.3">
      <c r="B51" s="356" t="str">
        <f>CODES!G52</f>
        <v>REG_CO2_SEQ_NET_PRIM</v>
      </c>
      <c r="C51" s="16" t="s">
        <v>106</v>
      </c>
      <c r="E51" s="352" t="s">
        <v>111</v>
      </c>
      <c r="F51" s="195" t="s">
        <v>108</v>
      </c>
      <c r="G51" s="317"/>
      <c r="H51" s="291"/>
      <c r="I51" s="293"/>
      <c r="J51" s="294" t="str">
        <f>IF(TRIM(I51)="", "", IF(VLOOKUP(I51,'Footnotes list'!$D$9:$E$107,2,FALSE)=0,"",VLOOKUP(I51,'Footnotes list'!$D$9:$E$107,2,FALSE) ) )</f>
        <v/>
      </c>
      <c r="K51" s="317"/>
      <c r="L51" s="291"/>
      <c r="M51" s="293"/>
      <c r="N51" s="294" t="str">
        <f>IF(TRIM(M51)="", "", IF(VLOOKUP(M51,'Footnotes list'!$D$9:$E$107,2,FALSE)=0,"",VLOOKUP(M51,'Footnotes list'!$D$9:$E$107,2,FALSE) ) )</f>
        <v/>
      </c>
      <c r="O51" s="317"/>
      <c r="P51" s="291"/>
      <c r="Q51" s="293"/>
      <c r="R51" s="294" t="str">
        <f>IF(TRIM(Q51)="", "", IF(VLOOKUP(Q51,'Footnotes list'!$D$9:$E$107,2,FALSE)=0,"",VLOOKUP(Q51,'Footnotes list'!$D$9:$E$107,2,FALSE) ) )</f>
        <v/>
      </c>
      <c r="S51" s="317"/>
      <c r="T51" s="291"/>
      <c r="U51" s="293"/>
      <c r="V51" s="294" t="str">
        <f>IF(TRIM(U51)="", "", IF(VLOOKUP(U51,'Footnotes list'!$D$9:$E$107,2,FALSE)=0,"",VLOOKUP(U51,'Footnotes list'!$D$9:$E$107,2,FALSE) ) )</f>
        <v/>
      </c>
      <c r="W51" s="317"/>
      <c r="X51" s="291"/>
      <c r="Y51" s="293"/>
      <c r="Z51" s="294" t="str">
        <f>IF(TRIM(Y51)="", "", IF(VLOOKUP(Y51,'Footnotes list'!$D$9:$E$107,2,FALSE)=0,"",VLOOKUP(Y51,'Footnotes list'!$D$9:$E$107,2,FALSE) ) )</f>
        <v/>
      </c>
      <c r="AA51" s="317"/>
      <c r="AB51" s="291"/>
      <c r="AC51" s="293"/>
      <c r="AD51" s="294" t="str">
        <f>IF(TRIM(AC51)="", "", IF(VLOOKUP(AC51,'Footnotes list'!$D$9:$E$107,2,FALSE)=0,"",VLOOKUP(AC51,'Footnotes list'!$D$9:$E$107,2,FALSE) ) )</f>
        <v/>
      </c>
      <c r="AE51" s="317"/>
      <c r="AF51" s="291"/>
      <c r="AG51" s="293"/>
      <c r="AH51" s="294" t="str">
        <f>IF(TRIM(AG51)="", "", IF(VLOOKUP(AG51,'Footnotes list'!$D$9:$E$107,2,FALSE)=0,"",VLOOKUP(AG51,'Footnotes list'!$D$9:$E$107,2,FALSE) ) )</f>
        <v/>
      </c>
      <c r="AI51" s="317"/>
      <c r="AJ51" s="291"/>
      <c r="AK51" s="293"/>
      <c r="AL51" s="294" t="str">
        <f>IF(TRIM(AK51)="", "", IF(VLOOKUP(AK51,'Footnotes list'!$D$9:$E$107,2,FALSE)=0,"",VLOOKUP(AK51,'Footnotes list'!$D$9:$E$107,2,FALSE) ) )</f>
        <v/>
      </c>
      <c r="AM51" s="317"/>
      <c r="AN51" s="291"/>
      <c r="AO51" s="293"/>
      <c r="AP51" s="294" t="str">
        <f>IF(TRIM(AO51)="", "", IF(VLOOKUP(AO51,'Footnotes list'!$D$9:$E$107,2,FALSE)=0,"",VLOOKUP(AO51,'Footnotes list'!$D$9:$E$107,2,FALSE) ) )</f>
        <v/>
      </c>
      <c r="AQ51" s="317"/>
      <c r="AR51" s="291"/>
      <c r="AS51" s="293"/>
      <c r="AT51" s="294" t="str">
        <f>IF(TRIM(AS51)="", "", IF(VLOOKUP(AS51,'Footnotes list'!$D$9:$E$107,2,FALSE)=0,"",VLOOKUP(AS51,'Footnotes list'!$D$9:$E$107,2,FALSE) ) )</f>
        <v/>
      </c>
      <c r="AU51" s="317"/>
      <c r="AV51" s="291"/>
      <c r="AW51" s="293"/>
      <c r="AX51" s="294" t="str">
        <f>IF(TRIM(AW51)="", "", IF(VLOOKUP(AW51,'Footnotes list'!$D$9:$E$107,2,FALSE)=0,"",VLOOKUP(AW51,'Footnotes list'!$D$9:$E$107,2,FALSE) ) )</f>
        <v/>
      </c>
      <c r="AY51" s="317"/>
      <c r="AZ51" s="291"/>
      <c r="BA51" s="293"/>
      <c r="BB51" s="294" t="str">
        <f>IF(TRIM(BA51)="", "", IF(VLOOKUP(BA51,'Footnotes list'!$D$9:$E$107,2,FALSE)=0,"",VLOOKUP(BA51,'Footnotes list'!$D$9:$E$107,2,FALSE) ) )</f>
        <v/>
      </c>
      <c r="BC51" s="538" t="str">
        <f t="shared" si="0"/>
        <v/>
      </c>
      <c r="BD51" s="291"/>
      <c r="BE51" s="293"/>
      <c r="BF51" s="329" t="str">
        <f>IF(TRIM(BE51)="", "", IF(VLOOKUP(BE51,'Footnotes list'!$D$9:$E$107,2,FALSE)=0,"",VLOOKUP(BE51,'Footnotes list'!$D$9:$E$107,2,FALSE) ) )</f>
        <v/>
      </c>
    </row>
    <row r="52" spans="2:58" ht="214.2" x14ac:dyDescent="0.3">
      <c r="B52" s="356" t="str">
        <f>CODES!G48</f>
        <v>REG_CO2_STO_CM30</v>
      </c>
      <c r="C52" s="16" t="s">
        <v>106</v>
      </c>
      <c r="E52" s="11" t="s">
        <v>112</v>
      </c>
      <c r="F52" s="195" t="s">
        <v>108</v>
      </c>
      <c r="G52" s="571"/>
      <c r="H52" s="291"/>
      <c r="I52" s="293">
        <v>1</v>
      </c>
      <c r="J52" s="294" t="str">
        <f>IF(TRIM(I52)="", "", IF(VLOOKUP(I52,'Footnotes list'!$D$9:$E$107,2,FALSE)=0,"",VLOOKUP(I52,'Footnotes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K52" s="571"/>
      <c r="L52" s="291"/>
      <c r="M52" s="293">
        <v>1</v>
      </c>
      <c r="N52" s="294" t="str">
        <f>IF(TRIM(M52)="", "", IF(VLOOKUP(M52,'Footnotes list'!$D$9:$E$107,2,FALSE)=0,"",VLOOKUP(M52,'Footnotes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O52" s="571"/>
      <c r="P52" s="291"/>
      <c r="Q52" s="293">
        <v>1</v>
      </c>
      <c r="R52" s="294" t="str">
        <f>IF(TRIM(Q52)="", "", IF(VLOOKUP(Q52,'Footnotes list'!$D$9:$E$107,2,FALSE)=0,"",VLOOKUP(Q52,'Footnotes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S52" s="571"/>
      <c r="T52" s="291"/>
      <c r="U52" s="293">
        <v>1</v>
      </c>
      <c r="V52" s="294" t="str">
        <f>IF(TRIM(U52)="", "", IF(VLOOKUP(U52,'Footnotes list'!$D$9:$E$107,2,FALSE)=0,"",VLOOKUP(U52,'Footnotes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W52" s="571"/>
      <c r="X52" s="291"/>
      <c r="Y52" s="293">
        <v>1</v>
      </c>
      <c r="Z52" s="294" t="str">
        <f>IF(TRIM(Y52)="", "", IF(VLOOKUP(Y52,'Footnotes list'!$D$9:$E$107,2,FALSE)=0,"",VLOOKUP(Y52,'Footnotes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A52" s="571"/>
      <c r="AB52" s="291"/>
      <c r="AC52" s="293">
        <v>1</v>
      </c>
      <c r="AD52" s="294" t="str">
        <f>IF(TRIM(AC52)="", "", IF(VLOOKUP(AC52,'Footnotes list'!$D$9:$E$107,2,FALSE)=0,"",VLOOKUP(AC52,'Footnotes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E52" s="571"/>
      <c r="AF52" s="291"/>
      <c r="AG52" s="293">
        <v>1</v>
      </c>
      <c r="AH52" s="294" t="str">
        <f>IF(TRIM(AG52)="", "", IF(VLOOKUP(AG52,'Footnotes list'!$D$9:$E$107,2,FALSE)=0,"",VLOOKUP(AG52,'Footnotes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I52" s="571"/>
      <c r="AJ52" s="291"/>
      <c r="AK52" s="293">
        <v>1</v>
      </c>
      <c r="AL52" s="294" t="str">
        <f>IF(TRIM(AK52)="", "", IF(VLOOKUP(AK52,'Footnotes list'!$D$9:$E$107,2,FALSE)=0,"",VLOOKUP(AK52,'Footnotes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M52" s="571"/>
      <c r="AN52" s="291"/>
      <c r="AO52" s="293">
        <v>1</v>
      </c>
      <c r="AP52" s="294" t="str">
        <f>IF(TRIM(AO52)="", "", IF(VLOOKUP(AO52,'Footnotes list'!$D$9:$E$107,2,FALSE)=0,"",VLOOKUP(AO52,'Footnotes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Q52" s="317">
        <v>0</v>
      </c>
      <c r="AR52" s="291"/>
      <c r="AS52" s="293"/>
      <c r="AT52" s="294" t="str">
        <f>IF(TRIM(AS52)="", "", IF(VLOOKUP(AS52,'Footnotes list'!$D$9:$E$107,2,FALSE)=0,"",VLOOKUP(AS52,'Footnotes list'!$D$9:$E$107,2,FALSE) ) )</f>
        <v/>
      </c>
      <c r="AU52" s="571"/>
      <c r="AV52" s="291"/>
      <c r="AW52" s="293">
        <v>1</v>
      </c>
      <c r="AX52" s="294" t="str">
        <f>IF(TRIM(AW52)="", "", IF(VLOOKUP(AW52,'Footnotes list'!$D$9:$E$107,2,FALSE)=0,"",VLOOKUP(AW52,'Footnotes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AY52" s="317">
        <v>0</v>
      </c>
      <c r="AZ52" s="291"/>
      <c r="BA52" s="293"/>
      <c r="BB52" s="294" t="str">
        <f>IF(TRIM(BA52)="", "", IF(VLOOKUP(BA52,'Footnotes list'!$D$9:$E$107,2,FALSE)=0,"",VLOOKUP(BA52,'Footnotes list'!$D$9:$E$107,2,FALSE) ) )</f>
        <v/>
      </c>
      <c r="BC52" s="538" t="str">
        <f t="shared" si="0"/>
        <v/>
      </c>
      <c r="BD52" s="291"/>
      <c r="BE52" s="293">
        <v>1</v>
      </c>
      <c r="BF52" s="329" t="str">
        <f>IF(TRIM(BE52)="", "", IF(VLOOKUP(BE52,'Footnotes list'!$D$9:$E$107,2,FALSE)=0,"",VLOOKUP(BE52,'Footnotes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row>
    <row r="53" spans="2:58" x14ac:dyDescent="0.3">
      <c r="B53" s="356" t="str">
        <f>CODES!G49</f>
        <v>REG_CO2_STO_CM100</v>
      </c>
      <c r="C53" s="16" t="s">
        <v>106</v>
      </c>
      <c r="E53" s="6" t="s">
        <v>113</v>
      </c>
      <c r="F53" s="195" t="s">
        <v>108</v>
      </c>
      <c r="G53" s="317"/>
      <c r="H53" s="290"/>
      <c r="I53" s="292"/>
      <c r="J53" s="294" t="str">
        <f>IF(TRIM(I53)="", "", IF(VLOOKUP(I53,'Footnotes list'!$D$9:$E$107,2,FALSE)=0,"",VLOOKUP(I53,'Footnotes list'!$D$9:$E$107,2,FALSE) ) )</f>
        <v/>
      </c>
      <c r="K53" s="317"/>
      <c r="L53" s="290"/>
      <c r="M53" s="292"/>
      <c r="N53" s="294" t="str">
        <f>IF(TRIM(M53)="", "", IF(VLOOKUP(M53,'Footnotes list'!$D$9:$E$107,2,FALSE)=0,"",VLOOKUP(M53,'Footnotes list'!$D$9:$E$107,2,FALSE) ) )</f>
        <v/>
      </c>
      <c r="O53" s="317"/>
      <c r="P53" s="290"/>
      <c r="Q53" s="292"/>
      <c r="R53" s="294" t="str">
        <f>IF(TRIM(Q53)="", "", IF(VLOOKUP(Q53,'Footnotes list'!$D$9:$E$107,2,FALSE)=0,"",VLOOKUP(Q53,'Footnotes list'!$D$9:$E$107,2,FALSE) ) )</f>
        <v/>
      </c>
      <c r="S53" s="317"/>
      <c r="T53" s="290"/>
      <c r="U53" s="292"/>
      <c r="V53" s="294" t="str">
        <f>IF(TRIM(U53)="", "", IF(VLOOKUP(U53,'Footnotes list'!$D$9:$E$107,2,FALSE)=0,"",VLOOKUP(U53,'Footnotes list'!$D$9:$E$107,2,FALSE) ) )</f>
        <v/>
      </c>
      <c r="W53" s="317"/>
      <c r="X53" s="290"/>
      <c r="Y53" s="292"/>
      <c r="Z53" s="294" t="str">
        <f>IF(TRIM(Y53)="", "", IF(VLOOKUP(Y53,'Footnotes list'!$D$9:$E$107,2,FALSE)=0,"",VLOOKUP(Y53,'Footnotes list'!$D$9:$E$107,2,FALSE) ) )</f>
        <v/>
      </c>
      <c r="AA53" s="317"/>
      <c r="AB53" s="290"/>
      <c r="AC53" s="292"/>
      <c r="AD53" s="294" t="str">
        <f>IF(TRIM(AC53)="", "", IF(VLOOKUP(AC53,'Footnotes list'!$D$9:$E$107,2,FALSE)=0,"",VLOOKUP(AC53,'Footnotes list'!$D$9:$E$107,2,FALSE) ) )</f>
        <v/>
      </c>
      <c r="AE53" s="317"/>
      <c r="AF53" s="290"/>
      <c r="AG53" s="292"/>
      <c r="AH53" s="294" t="str">
        <f>IF(TRIM(AG53)="", "", IF(VLOOKUP(AG53,'Footnotes list'!$D$9:$E$107,2,FALSE)=0,"",VLOOKUP(AG53,'Footnotes list'!$D$9:$E$107,2,FALSE) ) )</f>
        <v/>
      </c>
      <c r="AI53" s="317"/>
      <c r="AJ53" s="290"/>
      <c r="AK53" s="292"/>
      <c r="AL53" s="294" t="str">
        <f>IF(TRIM(AK53)="", "", IF(VLOOKUP(AK53,'Footnotes list'!$D$9:$E$107,2,FALSE)=0,"",VLOOKUP(AK53,'Footnotes list'!$D$9:$E$107,2,FALSE) ) )</f>
        <v/>
      </c>
      <c r="AM53" s="317"/>
      <c r="AN53" s="290"/>
      <c r="AO53" s="292"/>
      <c r="AP53" s="294" t="str">
        <f>IF(TRIM(AO53)="", "", IF(VLOOKUP(AO53,'Footnotes list'!$D$9:$E$107,2,FALSE)=0,"",VLOOKUP(AO53,'Footnotes list'!$D$9:$E$107,2,FALSE) ) )</f>
        <v/>
      </c>
      <c r="AQ53" s="317"/>
      <c r="AR53" s="290"/>
      <c r="AS53" s="292"/>
      <c r="AT53" s="294" t="str">
        <f>IF(TRIM(AS53)="", "", IF(VLOOKUP(AS53,'Footnotes list'!$D$9:$E$107,2,FALSE)=0,"",VLOOKUP(AS53,'Footnotes list'!$D$9:$E$107,2,FALSE) ) )</f>
        <v/>
      </c>
      <c r="AU53" s="317"/>
      <c r="AV53" s="290"/>
      <c r="AW53" s="292"/>
      <c r="AX53" s="294" t="str">
        <f>IF(TRIM(AW53)="", "", IF(VLOOKUP(AW53,'Footnotes list'!$D$9:$E$107,2,FALSE)=0,"",VLOOKUP(AW53,'Footnotes list'!$D$9:$E$107,2,FALSE) ) )</f>
        <v/>
      </c>
      <c r="AY53" s="317"/>
      <c r="AZ53" s="290"/>
      <c r="BA53" s="292"/>
      <c r="BB53" s="294" t="str">
        <f>IF(TRIM(BA53)="", "", IF(VLOOKUP(BA53,'Footnotes list'!$D$9:$E$107,2,FALSE)=0,"",VLOOKUP(BA53,'Footnotes list'!$D$9:$E$107,2,FALSE) ) )</f>
        <v/>
      </c>
      <c r="BC53" s="538" t="str">
        <f t="shared" si="0"/>
        <v/>
      </c>
      <c r="BD53" s="290"/>
      <c r="BE53" s="292"/>
      <c r="BF53" s="329" t="str">
        <f>IF(TRIM(BE53)="", "", IF(VLOOKUP(BE53,'Footnotes list'!$D$9:$E$107,2,FALSE)=0,"",VLOOKUP(BE53,'Footnotes list'!$D$9:$E$107,2,FALSE) ) )</f>
        <v/>
      </c>
    </row>
    <row r="54" spans="2:58" ht="92.4" thickBot="1" x14ac:dyDescent="0.35">
      <c r="B54" s="356" t="str">
        <f>CODES!G50</f>
        <v>REG_CO2_STO_WHL</v>
      </c>
      <c r="C54" s="16" t="s">
        <v>106</v>
      </c>
      <c r="E54" s="6" t="s">
        <v>114</v>
      </c>
      <c r="F54" s="196" t="s">
        <v>108</v>
      </c>
      <c r="G54" s="343">
        <v>152514319.58606899</v>
      </c>
      <c r="H54" s="340"/>
      <c r="I54" s="341"/>
      <c r="J54" s="342" t="str">
        <f>IF(TRIM(I54)="", "", IF(VLOOKUP(I54,'Footnotes list'!$D$9:$E$107,2,FALSE)=0,"",VLOOKUP(I54,'Footnotes list'!$D$9:$E$107,2,FALSE) ) )</f>
        <v/>
      </c>
      <c r="K54" s="343">
        <v>557511530.45210302</v>
      </c>
      <c r="L54" s="340"/>
      <c r="M54" s="341"/>
      <c r="N54" s="342" t="str">
        <f>IF(TRIM(M54)="", "", IF(VLOOKUP(M54,'Footnotes list'!$D$9:$E$107,2,FALSE)=0,"",VLOOKUP(M54,'Footnotes list'!$D$9:$E$107,2,FALSE) ) )</f>
        <v/>
      </c>
      <c r="O54" s="343">
        <v>385212935.40072697</v>
      </c>
      <c r="P54" s="340"/>
      <c r="Q54" s="341"/>
      <c r="R54" s="342" t="str">
        <f>IF(TRIM(Q54)="", "", IF(VLOOKUP(Q54,'Footnotes list'!$D$9:$E$107,2,FALSE)=0,"",VLOOKUP(Q54,'Footnotes list'!$D$9:$E$107,2,FALSE) ) )</f>
        <v/>
      </c>
      <c r="S54" s="343">
        <v>2418070841.5723891</v>
      </c>
      <c r="T54" s="340"/>
      <c r="U54" s="341"/>
      <c r="V54" s="342" t="str">
        <f>IF(TRIM(U54)="", "", IF(VLOOKUP(U54,'Footnotes list'!$D$9:$E$107,2,FALSE)=0,"",VLOOKUP(U54,'Footnotes list'!$D$9:$E$107,2,FALSE) ) )</f>
        <v/>
      </c>
      <c r="W54" s="343">
        <v>11967133.217151571</v>
      </c>
      <c r="X54" s="340"/>
      <c r="Y54" s="341"/>
      <c r="Z54" s="342" t="str">
        <f>IF(TRIM(Y54)="", "", IF(VLOOKUP(Y54,'Footnotes list'!$D$9:$E$107,2,FALSE)=0,"",VLOOKUP(Y54,'Footnotes list'!$D$9:$E$107,2,FALSE) ) )</f>
        <v/>
      </c>
      <c r="AA54" s="343">
        <v>2415462.7504248414</v>
      </c>
      <c r="AB54" s="340"/>
      <c r="AC54" s="341"/>
      <c r="AD54" s="342" t="str">
        <f>IF(TRIM(AC54)="", "", IF(VLOOKUP(AC54,'Footnotes list'!$D$9:$E$107,2,FALSE)=0,"",VLOOKUP(AC54,'Footnotes list'!$D$9:$E$107,2,FALSE) ) )</f>
        <v/>
      </c>
      <c r="AE54" s="343">
        <v>485431298.18826836</v>
      </c>
      <c r="AF54" s="340"/>
      <c r="AG54" s="341"/>
      <c r="AH54" s="342" t="str">
        <f>IF(TRIM(AG54)="", "", IF(VLOOKUP(AG54,'Footnotes list'!$D$9:$E$107,2,FALSE)=0,"",VLOOKUP(AG54,'Footnotes list'!$D$9:$E$107,2,FALSE) ) )</f>
        <v/>
      </c>
      <c r="AI54" s="343">
        <v>44452593.537992999</v>
      </c>
      <c r="AJ54" s="340"/>
      <c r="AK54" s="341"/>
      <c r="AL54" s="342" t="str">
        <f>IF(TRIM(AK54)="", "", IF(VLOOKUP(AK54,'Footnotes list'!$D$9:$E$107,2,FALSE)=0,"",VLOOKUP(AK54,'Footnotes list'!$D$9:$E$107,2,FALSE) ) )</f>
        <v/>
      </c>
      <c r="AM54" s="343">
        <v>14358706.728512799</v>
      </c>
      <c r="AN54" s="340"/>
      <c r="AO54" s="341"/>
      <c r="AP54" s="342" t="str">
        <f>IF(TRIM(AO54)="", "", IF(VLOOKUP(AO54,'Footnotes list'!$D$9:$E$107,2,FALSE)=0,"",VLOOKUP(AO54,'Footnotes list'!$D$9:$E$107,2,FALSE) ) )</f>
        <v/>
      </c>
      <c r="AQ54" s="343">
        <v>160408.54400524497</v>
      </c>
      <c r="AR54" s="340"/>
      <c r="AS54" s="341"/>
      <c r="AT54" s="342" t="str">
        <f>IF(TRIM(AS54)="", "", IF(VLOOKUP(AS54,'Footnotes list'!$D$9:$E$107,2,FALSE)=0,"",VLOOKUP(AS54,'Footnotes list'!$D$9:$E$107,2,FALSE) ) )</f>
        <v/>
      </c>
      <c r="AU54" s="343">
        <v>1743615.1211045384</v>
      </c>
      <c r="AV54" s="340"/>
      <c r="AW54" s="341"/>
      <c r="AX54" s="342" t="str">
        <f>IF(TRIM(AW54)="", "", IF(VLOOKUP(AW54,'Footnotes list'!$D$9:$E$107,2,FALSE)=0,"",VLOOKUP(AW54,'Footnotes list'!$D$9:$E$107,2,FALSE) ) )</f>
        <v/>
      </c>
      <c r="AY54" s="343">
        <v>0</v>
      </c>
      <c r="AZ54" s="340"/>
      <c r="BA54" s="341"/>
      <c r="BB54" s="342" t="str">
        <f>IF(TRIM(BA54)="", "", IF(VLOOKUP(BA54,'Footnotes list'!$D$9:$E$107,2,FALSE)=0,"",VLOOKUP(BA54,'Footnotes list'!$D$9:$E$107,2,FALSE) ) )</f>
        <v/>
      </c>
      <c r="BC54" s="542">
        <f t="shared" si="0"/>
        <v>4073838845.0987487</v>
      </c>
      <c r="BD54" s="340" t="s">
        <v>218</v>
      </c>
      <c r="BE54" s="341">
        <v>2</v>
      </c>
      <c r="BF54" s="344" t="str">
        <f>IF(TRIM(BE54)="", "", IF(VLOOKUP(BE54,'Footnotes list'!$D$9:$E$107,2,FALSE)=0,"",VLOOKUP(BE54,'Footnotes list'!$D$9:$E$107,2,FALSE) ) )</f>
        <v>The most recent available data (2022) has been used as placeholders due to the unavailability of input data for 2024.</v>
      </c>
    </row>
    <row r="55" spans="2:58" ht="123" thickBot="1" x14ac:dyDescent="0.35">
      <c r="B55" s="356" t="str">
        <f>CODES!G53</f>
        <v>REG_CL_RED_DEGC_GT25</v>
      </c>
      <c r="C55" s="16" t="s">
        <v>115</v>
      </c>
      <c r="E55" s="345" t="s">
        <v>116</v>
      </c>
      <c r="F55" s="346" t="s">
        <v>117</v>
      </c>
      <c r="G55" s="576">
        <v>0.60941852417856601</v>
      </c>
      <c r="H55" s="347"/>
      <c r="I55" s="348">
        <v>3</v>
      </c>
      <c r="J55" s="349" t="str">
        <f>IF(TRIM(I55)="", "", IF(VLOOKUP(I55,'Footnotes list'!$D$9:$E$107,2,FALSE)=0,"",VLOOKUP(I55,'Footnotes list'!$D$9:$E$107,2,FALSE) ) )</f>
        <v>For local climate regulation, the results describe land surface temperature instead of air temperature.</v>
      </c>
      <c r="K55" s="576">
        <v>0.54819874799409796</v>
      </c>
      <c r="L55" s="347"/>
      <c r="M55" s="348">
        <v>3</v>
      </c>
      <c r="N55" s="349" t="str">
        <f>IF(TRIM(M55)="", "", IF(VLOOKUP(M55,'Footnotes list'!$D$9:$E$107,2,FALSE)=0,"",VLOOKUP(M55,'Footnotes list'!$D$9:$E$107,2,FALSE) ) )</f>
        <v>For local climate regulation, the results describe land surface temperature instead of air temperature.</v>
      </c>
      <c r="O55" s="576">
        <v>0.15342798271175401</v>
      </c>
      <c r="P55" s="347"/>
      <c r="Q55" s="348">
        <v>3</v>
      </c>
      <c r="R55" s="349" t="str">
        <f>IF(TRIM(Q55)="", "", IF(VLOOKUP(Q55,'Footnotes list'!$D$9:$E$107,2,FALSE)=0,"",VLOOKUP(Q55,'Footnotes list'!$D$9:$E$107,2,FALSE) ) )</f>
        <v>For local climate regulation, the results describe land surface temperature instead of air temperature.</v>
      </c>
      <c r="S55" s="576">
        <v>0.778367631469846</v>
      </c>
      <c r="T55" s="347"/>
      <c r="U55" s="348">
        <v>3</v>
      </c>
      <c r="V55" s="349" t="str">
        <f>IF(TRIM(U55)="", "", IF(VLOOKUP(U55,'Footnotes list'!$D$9:$E$107,2,FALSE)=0,"",VLOOKUP(U55,'Footnotes list'!$D$9:$E$107,2,FALSE) ) )</f>
        <v>For local climate regulation, the results describe land surface temperature instead of air temperature.</v>
      </c>
      <c r="W55" s="576">
        <v>1.03976040428837E-2</v>
      </c>
      <c r="X55" s="347"/>
      <c r="Y55" s="348">
        <v>3</v>
      </c>
      <c r="Z55" s="349" t="str">
        <f>IF(TRIM(Y55)="", "", IF(VLOOKUP(Y55,'Footnotes list'!$D$9:$E$107,2,FALSE)=0,"",VLOOKUP(Y55,'Footnotes list'!$D$9:$E$107,2,FALSE) ) )</f>
        <v>For local climate regulation, the results describe land surface temperature instead of air temperature.</v>
      </c>
      <c r="AA55" s="576">
        <v>3.2776595334786099E-3</v>
      </c>
      <c r="AB55" s="347"/>
      <c r="AC55" s="348">
        <v>3</v>
      </c>
      <c r="AD55" s="349" t="str">
        <f>IF(TRIM(AC55)="", "", IF(VLOOKUP(AC55,'Footnotes list'!$D$9:$E$107,2,FALSE)=0,"",VLOOKUP(AC55,'Footnotes list'!$D$9:$E$107,2,FALSE) ) )</f>
        <v>For local climate regulation, the results describe land surface temperature instead of air temperature.</v>
      </c>
      <c r="AE55" s="576">
        <v>0.14272988799018399</v>
      </c>
      <c r="AF55" s="347"/>
      <c r="AG55" s="348">
        <v>3</v>
      </c>
      <c r="AH55" s="349" t="str">
        <f>IF(TRIM(AG55)="", "", IF(VLOOKUP(AG55,'Footnotes list'!$D$9:$E$107,2,FALSE)=0,"",VLOOKUP(AG55,'Footnotes list'!$D$9:$E$107,2,FALSE) ) )</f>
        <v>For local climate regulation, the results describe land surface temperature instead of air temperature.</v>
      </c>
      <c r="AI55" s="419">
        <v>0</v>
      </c>
      <c r="AJ55" s="347"/>
      <c r="AK55" s="348">
        <v>3</v>
      </c>
      <c r="AL55" s="349" t="str">
        <f>IF(TRIM(AK55)="", "", IF(VLOOKUP(AK55,'Footnotes list'!$D$9:$E$107,2,FALSE)=0,"",VLOOKUP(AK55,'Footnotes list'!$D$9:$E$107,2,FALSE) ) )</f>
        <v>For local climate regulation, the results describe land surface temperature instead of air temperature.</v>
      </c>
      <c r="AM55" s="419">
        <v>0</v>
      </c>
      <c r="AN55" s="347"/>
      <c r="AO55" s="348"/>
      <c r="AP55" s="349" t="str">
        <f>IF(TRIM(AO55)="", "", IF(VLOOKUP(AO55,'Footnotes list'!$D$9:$E$107,2,FALSE)=0,"",VLOOKUP(AO55,'Footnotes list'!$D$9:$E$107,2,FALSE) ) )</f>
        <v/>
      </c>
      <c r="AQ55" s="350">
        <v>0</v>
      </c>
      <c r="AR55" s="347"/>
      <c r="AS55" s="348"/>
      <c r="AT55" s="349" t="str">
        <f>IF(TRIM(AS55)="", "", IF(VLOOKUP(AS55,'Footnotes list'!$D$9:$E$107,2,FALSE)=0,"",VLOOKUP(AS55,'Footnotes list'!$D$9:$E$107,2,FALSE) ) )</f>
        <v/>
      </c>
      <c r="AU55" s="419">
        <v>0</v>
      </c>
      <c r="AV55" s="347"/>
      <c r="AW55" s="348"/>
      <c r="AX55" s="349" t="str">
        <f>IF(TRIM(AW55)="", "", IF(VLOOKUP(AW55,'Footnotes list'!$D$9:$E$107,2,FALSE)=0,"",VLOOKUP(AW55,'Footnotes list'!$D$9:$E$107,2,FALSE) ) )</f>
        <v/>
      </c>
      <c r="AY55" s="422">
        <v>0</v>
      </c>
      <c r="AZ55" s="347"/>
      <c r="BA55" s="348"/>
      <c r="BB55" s="349" t="str">
        <f>IF(TRIM(BA55)="", "", IF(VLOOKUP(BA55,'Footnotes list'!$D$9:$E$107,2,FALSE)=0,"",VLOOKUP(BA55,'Footnotes list'!$D$9:$E$107,2,FALSE) ) )</f>
        <v/>
      </c>
      <c r="BC55" s="543">
        <f t="shared" si="0"/>
        <v>2.2458180379208104</v>
      </c>
      <c r="BD55" s="347"/>
      <c r="BE55" s="348">
        <v>4</v>
      </c>
      <c r="BF55" s="351" t="str">
        <f>IF(TRIM(BE55)="", "", IF(VLOOKUP(BE55,'Footnotes list'!$D$9:$E$107,2,FALSE)=0,"",VLOOKUP(BE55,'Footnotes list'!$D$9:$E$107,2,FALSE) ) )</f>
        <v xml:space="preserve">National total weighted average 1.59 degrees Celsius. For local climate regulation, the results describe land surface temperature instead of air temperature. </v>
      </c>
    </row>
    <row r="56" spans="2:58" x14ac:dyDescent="0.3">
      <c r="B56" s="356" t="str">
        <f>CODES!G58</f>
        <v>CLT_TOUR_NGT_SP</v>
      </c>
      <c r="C56" s="16" t="s">
        <v>118</v>
      </c>
      <c r="E56" s="11" t="s">
        <v>119</v>
      </c>
      <c r="F56" s="197" t="s">
        <v>120</v>
      </c>
      <c r="G56" s="420">
        <v>189717</v>
      </c>
      <c r="H56" s="290"/>
      <c r="I56" s="292"/>
      <c r="J56" s="294" t="str">
        <f>IF(TRIM(I56)="", "", IF(VLOOKUP(I56,'Footnotes list'!$D$9:$E$107,2,FALSE)=0,"",VLOOKUP(I56,'Footnotes list'!$D$9:$E$107,2,FALSE) ) )</f>
        <v/>
      </c>
      <c r="K56" s="420">
        <v>225200</v>
      </c>
      <c r="L56" s="290"/>
      <c r="M56" s="292"/>
      <c r="N56" s="294" t="str">
        <f>IF(TRIM(M56)="", "", IF(VLOOKUP(M56,'Footnotes list'!$D$9:$E$107,2,FALSE)=0,"",VLOOKUP(M56,'Footnotes list'!$D$9:$E$107,2,FALSE) ) )</f>
        <v/>
      </c>
      <c r="O56" s="420">
        <v>377575</v>
      </c>
      <c r="P56" s="290"/>
      <c r="Q56" s="292"/>
      <c r="R56" s="294" t="str">
        <f>IF(TRIM(Q56)="", "", IF(VLOOKUP(Q56,'Footnotes list'!$D$9:$E$107,2,FALSE)=0,"",VLOOKUP(Q56,'Footnotes list'!$D$9:$E$107,2,FALSE) ) )</f>
        <v/>
      </c>
      <c r="S56" s="420">
        <v>1753096</v>
      </c>
      <c r="T56" s="290"/>
      <c r="U56" s="292"/>
      <c r="V56" s="294" t="str">
        <f>IF(TRIM(U56)="", "", IF(VLOOKUP(U56,'Footnotes list'!$D$9:$E$107,2,FALSE)=0,"",VLOOKUP(U56,'Footnotes list'!$D$9:$E$107,2,FALSE) ) )</f>
        <v/>
      </c>
      <c r="W56" s="420">
        <v>13440</v>
      </c>
      <c r="X56" s="290"/>
      <c r="Y56" s="292"/>
      <c r="Z56" s="294" t="str">
        <f>IF(TRIM(Y56)="", "", IF(VLOOKUP(Y56,'Footnotes list'!$D$9:$E$107,2,FALSE)=0,"",VLOOKUP(Y56,'Footnotes list'!$D$9:$E$107,2,FALSE) ) )</f>
        <v/>
      </c>
      <c r="AA56" s="420">
        <v>3172</v>
      </c>
      <c r="AB56" s="290"/>
      <c r="AC56" s="292"/>
      <c r="AD56" s="294" t="str">
        <f>IF(TRIM(AC56)="", "", IF(VLOOKUP(AC56,'Footnotes list'!$D$9:$E$107,2,FALSE)=0,"",VLOOKUP(AC56,'Footnotes list'!$D$9:$E$107,2,FALSE) ) )</f>
        <v/>
      </c>
      <c r="AE56" s="420">
        <v>211057</v>
      </c>
      <c r="AF56" s="290"/>
      <c r="AG56" s="292"/>
      <c r="AH56" s="294" t="str">
        <f>IF(TRIM(AG56)="", "", IF(VLOOKUP(AG56,'Footnotes list'!$D$9:$E$107,2,FALSE)=0,"",VLOOKUP(AG56,'Footnotes list'!$D$9:$E$107,2,FALSE) ) )</f>
        <v/>
      </c>
      <c r="AI56" s="420">
        <v>22244</v>
      </c>
      <c r="AJ56" s="290"/>
      <c r="AK56" s="292"/>
      <c r="AL56" s="294" t="str">
        <f>IF(TRIM(AK56)="", "", IF(VLOOKUP(AK56,'Footnotes list'!$D$9:$E$107,2,FALSE)=0,"",VLOOKUP(AK56,'Footnotes list'!$D$9:$E$107,2,FALSE) ) )</f>
        <v/>
      </c>
      <c r="AM56" s="420">
        <v>140038</v>
      </c>
      <c r="AN56" s="290"/>
      <c r="AO56" s="292"/>
      <c r="AP56" s="294" t="str">
        <f>IF(TRIM(AO56)="", "", IF(VLOOKUP(AO56,'Footnotes list'!$D$9:$E$107,2,FALSE)=0,"",VLOOKUP(AO56,'Footnotes list'!$D$9:$E$107,2,FALSE) ) )</f>
        <v/>
      </c>
      <c r="AQ56" s="335">
        <v>1025</v>
      </c>
      <c r="AR56" s="290"/>
      <c r="AS56" s="292"/>
      <c r="AT56" s="294" t="str">
        <f>IF(TRIM(AS56)="", "", IF(VLOOKUP(AS56,'Footnotes list'!$D$9:$E$107,2,FALSE)=0,"",VLOOKUP(AS56,'Footnotes list'!$D$9:$E$107,2,FALSE) ) )</f>
        <v/>
      </c>
      <c r="AU56" s="420">
        <v>1926</v>
      </c>
      <c r="AV56" s="290"/>
      <c r="AW56" s="292"/>
      <c r="AX56" s="294" t="str">
        <f>IF(TRIM(AW56)="", "", IF(VLOOKUP(AW56,'Footnotes list'!$D$9:$E$107,2,FALSE)=0,"",VLOOKUP(AW56,'Footnotes list'!$D$9:$E$107,2,FALSE) ) )</f>
        <v/>
      </c>
      <c r="AY56" s="335">
        <v>5593</v>
      </c>
      <c r="AZ56" s="290"/>
      <c r="BA56" s="292"/>
      <c r="BB56" s="294" t="str">
        <f>IF(TRIM(BA56)="", "", IF(VLOOKUP(BA56,'Footnotes list'!$D$9:$E$107,2,FALSE)=0,"",VLOOKUP(BA56,'Footnotes list'!$D$9:$E$107,2,FALSE) ) )</f>
        <v/>
      </c>
      <c r="BC56" s="544">
        <f t="shared" si="0"/>
        <v>2944083</v>
      </c>
      <c r="BD56" s="290"/>
      <c r="BE56" s="292"/>
      <c r="BF56" s="294" t="str">
        <f>IF(TRIM(BE56)="", "", IF(VLOOKUP(BE56,'Footnotes list'!$D$9:$E$107,2,FALSE)=0,"",VLOOKUP(BE56,'Footnotes list'!$D$9:$E$107,2,FALSE) ) )</f>
        <v/>
      </c>
    </row>
    <row r="57" spans="2:58" ht="15" thickBot="1" x14ac:dyDescent="0.35">
      <c r="B57" s="356" t="str">
        <f>CODES!G59</f>
        <v>CLT_REC_VIS</v>
      </c>
      <c r="C57" s="16" t="s">
        <v>118</v>
      </c>
      <c r="E57" s="82" t="s">
        <v>121</v>
      </c>
      <c r="F57" s="199" t="s">
        <v>122</v>
      </c>
      <c r="G57" s="317"/>
      <c r="H57" s="291"/>
      <c r="I57" s="293"/>
      <c r="J57" s="294" t="str">
        <f>IF(TRIM(I57)="", "", IF(VLOOKUP(I57,'Footnotes list'!$D$9:$E$107,2,FALSE)=0,"",VLOOKUP(I57,'Footnotes list'!$D$9:$E$107,2,FALSE) ) )</f>
        <v/>
      </c>
      <c r="K57" s="317"/>
      <c r="L57" s="291"/>
      <c r="M57" s="293"/>
      <c r="N57" s="294" t="str">
        <f>IF(TRIM(M57)="", "", IF(VLOOKUP(M57,'Footnotes list'!$D$9:$E$107,2,FALSE)=0,"",VLOOKUP(M57,'Footnotes list'!$D$9:$E$107,2,FALSE) ) )</f>
        <v/>
      </c>
      <c r="O57" s="317"/>
      <c r="P57" s="291"/>
      <c r="Q57" s="293"/>
      <c r="R57" s="294" t="str">
        <f>IF(TRIM(Q57)="", "", IF(VLOOKUP(Q57,'Footnotes list'!$D$9:$E$107,2,FALSE)=0,"",VLOOKUP(Q57,'Footnotes list'!$D$9:$E$107,2,FALSE) ) )</f>
        <v/>
      </c>
      <c r="S57" s="317"/>
      <c r="T57" s="291"/>
      <c r="U57" s="293"/>
      <c r="V57" s="294" t="str">
        <f>IF(TRIM(U57)="", "", IF(VLOOKUP(U57,'Footnotes list'!$D$9:$E$107,2,FALSE)=0,"",VLOOKUP(U57,'Footnotes list'!$D$9:$E$107,2,FALSE) ) )</f>
        <v/>
      </c>
      <c r="W57" s="317"/>
      <c r="X57" s="291"/>
      <c r="Y57" s="293"/>
      <c r="Z57" s="294" t="str">
        <f>IF(TRIM(Y57)="", "", IF(VLOOKUP(Y57,'Footnotes list'!$D$9:$E$107,2,FALSE)=0,"",VLOOKUP(Y57,'Footnotes list'!$D$9:$E$107,2,FALSE) ) )</f>
        <v/>
      </c>
      <c r="AA57" s="317"/>
      <c r="AB57" s="291"/>
      <c r="AC57" s="293"/>
      <c r="AD57" s="294" t="str">
        <f>IF(TRIM(AC57)="", "", IF(VLOOKUP(AC57,'Footnotes list'!$D$9:$E$107,2,FALSE)=0,"",VLOOKUP(AC57,'Footnotes list'!$D$9:$E$107,2,FALSE) ) )</f>
        <v/>
      </c>
      <c r="AE57" s="317"/>
      <c r="AF57" s="291"/>
      <c r="AG57" s="293"/>
      <c r="AH57" s="294" t="str">
        <f>IF(TRIM(AG57)="", "", IF(VLOOKUP(AG57,'Footnotes list'!$D$9:$E$107,2,FALSE)=0,"",VLOOKUP(AG57,'Footnotes list'!$D$9:$E$107,2,FALSE) ) )</f>
        <v/>
      </c>
      <c r="AI57" s="317"/>
      <c r="AJ57" s="291"/>
      <c r="AK57" s="293"/>
      <c r="AL57" s="294" t="str">
        <f>IF(TRIM(AK57)="", "", IF(VLOOKUP(AK57,'Footnotes list'!$D$9:$E$107,2,FALSE)=0,"",VLOOKUP(AK57,'Footnotes list'!$D$9:$E$107,2,FALSE) ) )</f>
        <v/>
      </c>
      <c r="AM57" s="317"/>
      <c r="AN57" s="291"/>
      <c r="AO57" s="293"/>
      <c r="AP57" s="294" t="str">
        <f>IF(TRIM(AO57)="", "", IF(VLOOKUP(AO57,'Footnotes list'!$D$9:$E$107,2,FALSE)=0,"",VLOOKUP(AO57,'Footnotes list'!$D$9:$E$107,2,FALSE) ) )</f>
        <v/>
      </c>
      <c r="AQ57" s="317"/>
      <c r="AR57" s="291"/>
      <c r="AS57" s="293"/>
      <c r="AT57" s="294" t="str">
        <f>IF(TRIM(AS57)="", "", IF(VLOOKUP(AS57,'Footnotes list'!$D$9:$E$107,2,FALSE)=0,"",VLOOKUP(AS57,'Footnotes list'!$D$9:$E$107,2,FALSE) ) )</f>
        <v/>
      </c>
      <c r="AU57" s="317"/>
      <c r="AV57" s="291"/>
      <c r="AW57" s="293"/>
      <c r="AX57" s="294" t="str">
        <f>IF(TRIM(AW57)="", "", IF(VLOOKUP(AW57,'Footnotes list'!$D$9:$E$107,2,FALSE)=0,"",VLOOKUP(AW57,'Footnotes list'!$D$9:$E$107,2,FALSE) ) )</f>
        <v/>
      </c>
      <c r="AY57" s="317"/>
      <c r="AZ57" s="291"/>
      <c r="BA57" s="293"/>
      <c r="BB57" s="294" t="str">
        <f>IF(TRIM(BA57)="", "", IF(VLOOKUP(BA57,'Footnotes list'!$D$9:$E$107,2,FALSE)=0,"",VLOOKUP(BA57,'Footnotes list'!$D$9:$E$107,2,FALSE) ) )</f>
        <v/>
      </c>
      <c r="BC57" s="538" t="str">
        <f t="shared" si="0"/>
        <v/>
      </c>
      <c r="BD57" s="291"/>
      <c r="BE57" s="293"/>
      <c r="BF57" s="294" t="str">
        <f>IF(TRIM(BE57)="", "", IF(VLOOKUP(BE57,'Footnotes list'!$D$9:$E$107,2,FALSE)=0,"",VLOOKUP(BE57,'Footnotes list'!$D$9:$E$107,2,FALSE) ) )</f>
        <v/>
      </c>
    </row>
    <row r="59" spans="2:58" hidden="1" x14ac:dyDescent="0.3">
      <c r="E59" s="18" t="s">
        <v>123</v>
      </c>
      <c r="G59" s="84" t="s">
        <v>124</v>
      </c>
      <c r="K59" s="84" t="s">
        <v>125</v>
      </c>
      <c r="O59" s="84" t="s">
        <v>126</v>
      </c>
      <c r="S59" s="84" t="s">
        <v>127</v>
      </c>
      <c r="W59" s="84" t="s">
        <v>128</v>
      </c>
      <c r="AA59" s="84" t="s">
        <v>129</v>
      </c>
      <c r="AE59" s="84" t="s">
        <v>130</v>
      </c>
      <c r="AI59" s="84" t="s">
        <v>131</v>
      </c>
      <c r="AM59" s="84" t="s">
        <v>132</v>
      </c>
      <c r="AQ59" s="84" t="s">
        <v>133</v>
      </c>
      <c r="AU59" s="84" t="s">
        <v>134</v>
      </c>
      <c r="AY59" s="84" t="s">
        <v>135</v>
      </c>
      <c r="BC59" s="84" t="s">
        <v>136</v>
      </c>
    </row>
    <row r="63" spans="2:58" x14ac:dyDescent="0.3">
      <c r="E63" s="295" t="s">
        <v>679</v>
      </c>
    </row>
    <row r="64" spans="2:58" x14ac:dyDescent="0.3">
      <c r="E64" s="296" t="s">
        <v>680</v>
      </c>
    </row>
    <row r="65" spans="5:5" x14ac:dyDescent="0.3">
      <c r="E65" s="298" t="s">
        <v>682</v>
      </c>
    </row>
    <row r="66" spans="5:5" ht="49.5" customHeight="1" x14ac:dyDescent="0.3">
      <c r="E66" s="299" t="s">
        <v>683</v>
      </c>
    </row>
    <row r="67" spans="5:5" x14ac:dyDescent="0.3">
      <c r="E67" s="297" t="s">
        <v>681</v>
      </c>
    </row>
  </sheetData>
  <sheetProtection algorithmName="SHA-512" hashValue="kdZEIRFWLguxwqnNx87MCwe37n0BfBZ5ZxheiDLr/JJMOgwOOrZvXM+DSe/57/YlL6NMiHUPzNi5U0QkK5b4Ig==" saltValue="PrL5hMXjTO4rqVTFbQZQSg==" spinCount="100000" sheet="1" objects="1" scenarios="1"/>
  <mergeCells count="27">
    <mergeCell ref="AY6:BB6"/>
    <mergeCell ref="AG7:AH7"/>
    <mergeCell ref="AK7:AL7"/>
    <mergeCell ref="AO7:AP7"/>
    <mergeCell ref="AS7:AT7"/>
    <mergeCell ref="AW7:AX7"/>
    <mergeCell ref="AE6:AH6"/>
    <mergeCell ref="AI6:AL6"/>
    <mergeCell ref="AM6:AP6"/>
    <mergeCell ref="AQ6:AT6"/>
    <mergeCell ref="AU6:AX6"/>
    <mergeCell ref="F2:BC2"/>
    <mergeCell ref="BE7:BF7"/>
    <mergeCell ref="I7:J7"/>
    <mergeCell ref="G6:J6"/>
    <mergeCell ref="M7:N7"/>
    <mergeCell ref="K6:N6"/>
    <mergeCell ref="Q7:R7"/>
    <mergeCell ref="O6:R6"/>
    <mergeCell ref="U7:V7"/>
    <mergeCell ref="S6:V6"/>
    <mergeCell ref="Y7:Z7"/>
    <mergeCell ref="AC7:AD7"/>
    <mergeCell ref="BC6:BF6"/>
    <mergeCell ref="BA7:BB7"/>
    <mergeCell ref="W6:Z6"/>
    <mergeCell ref="AA6:AD6"/>
  </mergeCells>
  <phoneticPr fontId="4" type="noConversion"/>
  <dataValidations count="5">
    <dataValidation type="decimal" operator="greaterThan" allowBlank="1" showInputMessage="1" showErrorMessage="1" error="Must be a positive, decimal value" sqref="N10:N19 N48:N50 N46 N52 N55 N22:N23 N25:N26 N29:N38" xr:uid="{8C48A092-A03E-43DF-81BB-F549D1FB3C40}">
      <formula1>0</formula1>
    </dataValidation>
    <dataValidation type="whole" operator="greaterThanOrEqual" allowBlank="1" showInputMessage="1" showErrorMessage="1" error="Must be a whole (integer) value, greater than or equal to 0" sqref="N57" xr:uid="{D26FD1F7-BA1E-4472-ADF3-09BBBEE37295}">
      <formula1>0</formula1>
    </dataValidation>
    <dataValidation type="whole" operator="greaterThan" allowBlank="1" showInputMessage="1" showErrorMessage="1" error="Must be a positive, integer value" sqref="N56" xr:uid="{7429DB10-F0B3-47DE-BFB8-3A949E0C9E75}">
      <formula1>0</formula1>
    </dataValidation>
    <dataValidation type="decimal" operator="greaterThanOrEqual" allowBlank="1" showInputMessage="1" showErrorMessage="1" error="Must be a decimal value greater than or equal to 0" sqref="N47 N51 N41:N42 N53:N54 N44:N45" xr:uid="{5A00885C-CBBC-4582-B829-A1CABC0DAA0C}">
      <formula1>0</formula1>
    </dataValidation>
    <dataValidation type="decimal" operator="greaterThanOrEqual" allowBlank="1" showInputMessage="1" showErrorMessage="1" sqref="BC52:BC57 AY52:AY57 AU52:AU57 K8:K49 AQ52:AQ57 AM52:AM57 AA8:AA49 W8:W49 S8:S49 O8:O49 G8:G49 G52:G57 K52:K57 O52:O57 S52:S57 W52:W57 AA52:AA57 AE52:AE57 AI52:AI57 AE8:AE49 AI8:AI49 AM8:AM49 AQ9:AQ49 AU8:AU49 AY8:AY49 BC8:BC49" xr:uid="{53B9D078-319E-4E70-B05B-5D477F93F7E9}">
      <formula1>0</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Button 1">
              <controlPr defaultSize="0" print="0" autoFill="0" autoPict="0" macro="[0]!MainBody">
                <anchor moveWithCells="1" sizeWithCells="1">
                  <from>
                    <xdr:col>4</xdr:col>
                    <xdr:colOff>30480</xdr:colOff>
                    <xdr:row>1</xdr:row>
                    <xdr:rowOff>106680</xdr:rowOff>
                  </from>
                  <to>
                    <xdr:col>4</xdr:col>
                    <xdr:colOff>960120</xdr:colOff>
                    <xdr:row>1</xdr:row>
                    <xdr:rowOff>563880</xdr:rowOff>
                  </to>
                </anchor>
              </controlPr>
            </control>
          </mc:Choice>
        </mc:AlternateContent>
        <mc:AlternateContent xmlns:mc="http://schemas.openxmlformats.org/markup-compatibility/2006">
          <mc:Choice Requires="x14">
            <control shapeId="8194" r:id="rId5" name="Button 2">
              <controlPr defaultSize="0" print="0" autoFill="0" autoPict="0" macro="[0]!RestoreColours">
                <anchor moveWithCells="1" sizeWithCells="1">
                  <from>
                    <xdr:col>4</xdr:col>
                    <xdr:colOff>1181100</xdr:colOff>
                    <xdr:row>1</xdr:row>
                    <xdr:rowOff>106680</xdr:rowOff>
                  </from>
                  <to>
                    <xdr:col>4</xdr:col>
                    <xdr:colOff>2011680</xdr:colOff>
                    <xdr:row>1</xdr:row>
                    <xdr:rowOff>563880</xdr:rowOff>
                  </to>
                </anchor>
              </controlPr>
            </control>
          </mc:Choice>
        </mc:AlternateContent>
        <mc:AlternateContent xmlns:mc="http://schemas.openxmlformats.org/markup-compatibility/2006">
          <mc:Choice Requires="x14">
            <control shapeId="8195" r:id="rId6" name="formulas">
              <controlPr defaultSize="0" print="0" autoFill="0" autoPict="0" macro="[0]!'SwitchLocksInCells &quot;formulas&quot;'" altText="Lock formulas">
                <anchor moveWithCells="1" sizeWithCells="1">
                  <from>
                    <xdr:col>4</xdr:col>
                    <xdr:colOff>2179320</xdr:colOff>
                    <xdr:row>1</xdr:row>
                    <xdr:rowOff>106680</xdr:rowOff>
                  </from>
                  <to>
                    <xdr:col>4</xdr:col>
                    <xdr:colOff>3040380</xdr:colOff>
                    <xdr:row>1</xdr:row>
                    <xdr:rowOff>579120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D16144EE-208C-49C0-91B7-6DC713CF1F1A}">
          <x14:formula1>
            <xm:f>Lists!$D$2:$D$8</xm:f>
          </x14:formula1>
          <xm:sqref>AF8:AF57 AJ8:AJ57 AN8:AN57 AR8:AR57 AV8:AV57 H8:H57 L8:L57 P8:P57 AZ8:AZ57 T8:T57 X8:X57 AB8:AB57 BD8:BD57</xm:sqref>
        </x14:dataValidation>
        <x14:dataValidation type="list" allowBlank="1" showInputMessage="1" showErrorMessage="1" xr:uid="{51FDBBF5-BB58-41BA-8BB8-033905B8AC4E}">
          <x14:formula1>
            <xm:f>'Footnotes list'!$D$9:$D$150</xm:f>
          </x14:formula1>
          <xm:sqref>BE8:BE57</xm:sqref>
        </x14:dataValidation>
        <x14:dataValidation type="list" allowBlank="1" showInputMessage="1" showErrorMessage="1" xr:uid="{D1CAE9E0-B2BD-4FD8-96A9-404CB06A0B6D}">
          <x14:formula1>
            <xm:f>'Footnotes list'!$D$9:$D$58</xm:f>
          </x14:formula1>
          <xm:sqref>I8:I57 M8:M57 U8:U57 Q8:Q57 Y8:Y57 AC8:AC57 AG8:AG57 AK8:AK57 AO8:AO57 AS8:AS57 AW8:AW57 BA8:BA57</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16C84-C689-46B6-B603-0F4F908F8C15}">
  <sheetPr codeName="Sheet5">
    <outlinePr summaryBelow="0"/>
  </sheetPr>
  <dimension ref="B1:AD83"/>
  <sheetViews>
    <sheetView zoomScale="80" zoomScaleNormal="80" workbookViewId="0">
      <pane xSplit="6" ySplit="7" topLeftCell="G8" activePane="bottomRight" state="frozen"/>
      <selection pane="topRight" activeCell="G1" sqref="G1"/>
      <selection pane="bottomLeft" activeCell="A8" sqref="A8"/>
      <selection pane="bottomRight" activeCell="A36" sqref="A36:XFD36"/>
    </sheetView>
  </sheetViews>
  <sheetFormatPr defaultColWidth="8.88671875" defaultRowHeight="14.4" outlineLevelRow="1" x14ac:dyDescent="0.3"/>
  <cols>
    <col min="1" max="1" width="4.44140625" customWidth="1"/>
    <col min="2" max="2" width="26.44140625" style="15" hidden="1" customWidth="1"/>
    <col min="3" max="3" width="9.109375" style="15" hidden="1" customWidth="1"/>
    <col min="4" max="4" width="11.44140625" style="15" customWidth="1"/>
    <col min="5" max="5" width="54" customWidth="1"/>
    <col min="6" max="6" width="14.44140625" bestFit="1" customWidth="1"/>
    <col min="7" max="7" width="12.44140625" customWidth="1"/>
    <col min="8" max="9" width="3.88671875" customWidth="1"/>
    <col min="10" max="10" width="10.88671875" customWidth="1"/>
    <col min="11" max="11" width="12.44140625" customWidth="1"/>
    <col min="12" max="13" width="3.88671875" customWidth="1"/>
    <col min="14" max="14" width="10.88671875" customWidth="1"/>
    <col min="15" max="15" width="12.44140625" customWidth="1"/>
    <col min="16" max="17" width="3.88671875" customWidth="1"/>
    <col min="18" max="18" width="10.88671875" customWidth="1"/>
    <col min="19" max="19" width="12.44140625" customWidth="1"/>
    <col min="20" max="21" width="3.88671875" customWidth="1"/>
    <col min="22" max="22" width="10.88671875" customWidth="1"/>
    <col min="23" max="23" width="12.44140625" customWidth="1"/>
    <col min="24" max="25" width="3.88671875" customWidth="1"/>
    <col min="26" max="26" width="10.88671875" customWidth="1"/>
    <col min="27" max="27" width="12.44140625" customWidth="1"/>
    <col min="28" max="29" width="3.88671875" customWidth="1"/>
    <col min="30" max="30" width="10.88671875" customWidth="1"/>
  </cols>
  <sheetData>
    <row r="1" spans="2:30" ht="15" thickBot="1" x14ac:dyDescent="0.35">
      <c r="F1" s="279"/>
      <c r="G1" s="280"/>
      <c r="H1" s="280"/>
      <c r="I1" s="280"/>
      <c r="J1" s="279"/>
      <c r="K1" s="280"/>
      <c r="L1" s="280"/>
      <c r="M1" s="280"/>
      <c r="N1" s="279"/>
      <c r="O1" s="280"/>
      <c r="P1" s="280"/>
      <c r="Q1" s="280"/>
      <c r="R1" s="279"/>
      <c r="S1" s="280"/>
      <c r="T1" s="280"/>
      <c r="U1" s="280"/>
      <c r="V1" s="279"/>
      <c r="W1" s="279"/>
      <c r="X1" s="280"/>
      <c r="Y1" s="280"/>
      <c r="Z1" s="279"/>
      <c r="AA1" s="280"/>
      <c r="AB1" s="280"/>
      <c r="AC1" s="280"/>
      <c r="AD1" s="279"/>
    </row>
    <row r="2" spans="2:30" ht="57.75" customHeight="1" thickTop="1" x14ac:dyDescent="0.45">
      <c r="B2" s="16" t="s">
        <v>61</v>
      </c>
      <c r="C2" s="15" t="str">
        <f>IF('GETTING STARTED'!G9="","",'GETTING STARTED'!G9)</f>
        <v>EE</v>
      </c>
      <c r="E2" s="285"/>
      <c r="F2" s="626" t="s">
        <v>628</v>
      </c>
      <c r="G2" s="626"/>
      <c r="H2" s="626"/>
      <c r="I2" s="626"/>
      <c r="J2" s="626"/>
      <c r="K2" s="626"/>
      <c r="L2" s="626"/>
      <c r="M2" s="626"/>
      <c r="N2" s="626"/>
      <c r="O2" s="626"/>
      <c r="P2" s="626"/>
      <c r="Q2" s="626"/>
      <c r="R2" s="626"/>
      <c r="S2" s="626"/>
      <c r="T2" s="626"/>
      <c r="U2" s="626"/>
      <c r="V2" s="626"/>
      <c r="W2" s="626"/>
      <c r="X2" s="626"/>
      <c r="Y2" s="626"/>
      <c r="Z2" s="626"/>
      <c r="AA2" s="626"/>
      <c r="AB2" s="289"/>
      <c r="AC2" s="289"/>
      <c r="AD2" s="289"/>
    </row>
    <row r="3" spans="2:30" ht="21" x14ac:dyDescent="0.3">
      <c r="B3" s="16" t="s">
        <v>62</v>
      </c>
      <c r="C3">
        <f>IF('GETTING STARTED'!E10="","",'GETTING STARTED'!E10)</f>
        <v>2024</v>
      </c>
      <c r="E3" s="282" t="s">
        <v>630</v>
      </c>
      <c r="F3" s="281" t="str">
        <f>IF('GETTING STARTED'!$E$9="","",'GETTING STARTED'!$E$9)</f>
        <v>Estonia</v>
      </c>
      <c r="G3" s="281" t="str">
        <f>IF('GETTING STARTED'!$G$9="","",'GETTING STARTED'!$G$9)</f>
        <v>EE</v>
      </c>
      <c r="H3" s="281"/>
      <c r="I3" s="281"/>
      <c r="J3" s="281"/>
      <c r="K3" s="281"/>
      <c r="L3" s="281"/>
      <c r="M3" s="281"/>
      <c r="N3" s="281"/>
      <c r="O3" s="281"/>
      <c r="P3" s="281"/>
      <c r="Q3" s="281"/>
      <c r="R3" s="281"/>
      <c r="S3" s="281"/>
      <c r="T3" s="281"/>
      <c r="U3" s="281"/>
      <c r="V3" s="281"/>
      <c r="W3" s="281"/>
      <c r="X3" s="281"/>
      <c r="Y3" s="281"/>
      <c r="Z3" s="281"/>
      <c r="AA3" s="281"/>
      <c r="AB3" s="281"/>
      <c r="AC3" s="281"/>
      <c r="AD3" s="281"/>
    </row>
    <row r="4" spans="2:30" ht="21" x14ac:dyDescent="0.3">
      <c r="B4" s="16" t="s">
        <v>123</v>
      </c>
      <c r="C4" s="17" t="s">
        <v>136</v>
      </c>
      <c r="E4" s="282" t="s">
        <v>631</v>
      </c>
      <c r="F4" s="281">
        <f>IF('GETTING STARTED'!$E$10="","",'GETTING STARTED'!$E$10)</f>
        <v>2024</v>
      </c>
      <c r="G4" s="281"/>
      <c r="H4" s="281"/>
      <c r="I4" s="281"/>
      <c r="J4" s="281"/>
      <c r="K4" s="281"/>
      <c r="L4" s="281"/>
      <c r="M4" s="281"/>
      <c r="N4" s="281"/>
      <c r="O4" s="281"/>
      <c r="P4" s="281"/>
      <c r="Q4" s="281"/>
      <c r="R4" s="281"/>
      <c r="S4" s="281"/>
      <c r="T4" s="281"/>
      <c r="U4" s="281"/>
      <c r="V4" s="281"/>
      <c r="W4" s="281"/>
      <c r="X4" s="281"/>
      <c r="Y4" s="281"/>
      <c r="Z4" s="281"/>
      <c r="AA4" s="281"/>
      <c r="AB4" s="281"/>
      <c r="AC4" s="281"/>
      <c r="AD4" s="281"/>
    </row>
    <row r="5" spans="2:30" ht="21.6" thickBot="1" x14ac:dyDescent="0.35">
      <c r="E5" s="283"/>
      <c r="F5" s="286"/>
      <c r="G5" s="284"/>
      <c r="H5" s="284"/>
      <c r="I5" s="284"/>
      <c r="J5" s="284"/>
      <c r="K5" s="284"/>
      <c r="L5" s="284"/>
      <c r="M5" s="284"/>
      <c r="N5" s="284"/>
      <c r="O5" s="284"/>
      <c r="P5" s="284"/>
      <c r="Q5" s="284"/>
      <c r="R5" s="284"/>
      <c r="S5" s="284"/>
      <c r="T5" s="284"/>
      <c r="U5" s="284"/>
      <c r="V5" s="284"/>
      <c r="W5" s="284"/>
      <c r="X5" s="284"/>
      <c r="Y5" s="284"/>
      <c r="Z5" s="284"/>
      <c r="AA5" s="284"/>
      <c r="AB5" s="284"/>
      <c r="AC5" s="284"/>
      <c r="AD5" s="284"/>
    </row>
    <row r="6" spans="2:30" ht="15.75" customHeight="1" thickBot="1" x14ac:dyDescent="0.35">
      <c r="B6"/>
      <c r="C6"/>
      <c r="D6"/>
    </row>
    <row r="7" spans="2:30" ht="69" thickBot="1" x14ac:dyDescent="0.35">
      <c r="B7" s="318" t="s">
        <v>65</v>
      </c>
      <c r="C7" s="17" t="s">
        <v>66</v>
      </c>
      <c r="E7" s="311" t="s">
        <v>137</v>
      </c>
      <c r="F7" s="353" t="s">
        <v>66</v>
      </c>
      <c r="G7" s="36" t="s">
        <v>138</v>
      </c>
      <c r="H7" s="320" t="s">
        <v>605</v>
      </c>
      <c r="I7" s="627" t="s">
        <v>678</v>
      </c>
      <c r="J7" s="628"/>
      <c r="K7" s="37" t="s">
        <v>139</v>
      </c>
      <c r="L7" s="320" t="s">
        <v>605</v>
      </c>
      <c r="M7" s="627" t="s">
        <v>678</v>
      </c>
      <c r="N7" s="628"/>
      <c r="O7" s="37" t="s">
        <v>140</v>
      </c>
      <c r="P7" s="320" t="s">
        <v>605</v>
      </c>
      <c r="Q7" s="627" t="s">
        <v>678</v>
      </c>
      <c r="R7" s="628"/>
      <c r="S7" s="37" t="s">
        <v>141</v>
      </c>
      <c r="T7" s="320" t="s">
        <v>605</v>
      </c>
      <c r="U7" s="627" t="s">
        <v>678</v>
      </c>
      <c r="V7" s="628"/>
      <c r="W7" s="37" t="s">
        <v>142</v>
      </c>
      <c r="X7" s="320" t="s">
        <v>605</v>
      </c>
      <c r="Y7" s="627" t="s">
        <v>678</v>
      </c>
      <c r="Z7" s="628"/>
      <c r="AA7" s="39" t="s">
        <v>143</v>
      </c>
      <c r="AB7" s="320" t="s">
        <v>605</v>
      </c>
      <c r="AC7" s="627" t="s">
        <v>678</v>
      </c>
      <c r="AD7" s="635"/>
    </row>
    <row r="8" spans="2:30" x14ac:dyDescent="0.3">
      <c r="B8" s="356" t="str">
        <f>CODES!G8</f>
        <v>PROV_CR_MF11_12</v>
      </c>
      <c r="C8" s="16" t="s">
        <v>80</v>
      </c>
      <c r="E8" s="10" t="s">
        <v>81</v>
      </c>
      <c r="F8" s="198" t="s">
        <v>82</v>
      </c>
      <c r="G8" s="322">
        <f>IF(COUNTA(G9:G20)&lt;2,"",SUM(G9,G20))</f>
        <v>3699</v>
      </c>
      <c r="H8" s="323"/>
      <c r="I8" s="324"/>
      <c r="J8" s="325" t="str">
        <f>IF(TRIM(I8)="", "", IF(VLOOKUP(I8,'Footnotes list'!$D$9:$E$107,2,FALSE)=0,"",VLOOKUP(I8,'Footnotes list'!$D$9:$E$107,2,FALSE) ) )</f>
        <v/>
      </c>
      <c r="K8" s="562">
        <f>IF(COUNTA(K9:K20)&lt;2,"",SUM(K9,K20))</f>
        <v>0</v>
      </c>
      <c r="L8" s="323"/>
      <c r="M8" s="324"/>
      <c r="N8" s="325" t="str">
        <f>IF(TRIM(M8)="", "", IF(VLOOKUP(M8,'Footnotes list'!$D$9:$E$107,2,FALSE)=0,"",VLOOKUP(M8,'Footnotes list'!$D$9:$E$107,2,FALSE) ) )</f>
        <v/>
      </c>
      <c r="O8" s="322">
        <f>IF(COUNTA(O9:O20)&lt;2,"",SUM(O9,O20))</f>
        <v>0</v>
      </c>
      <c r="P8" s="323"/>
      <c r="Q8" s="324"/>
      <c r="R8" s="325" t="str">
        <f>IF(TRIM(Q8)="", "", IF(VLOOKUP(Q8,'Footnotes list'!$D$9:$E$107,2,FALSE)=0,"",VLOOKUP(Q8,'Footnotes list'!$D$9:$E$107,2,FALSE) ) )</f>
        <v/>
      </c>
      <c r="S8" s="562">
        <f>IF(COUNTA(S9:S20)&lt;2,"",SUM(S9,S20))</f>
        <v>0</v>
      </c>
      <c r="T8" s="323"/>
      <c r="U8" s="324"/>
      <c r="V8" s="325" t="str">
        <f>IF(TRIM(U8)="", "", IF(VLOOKUP(U8,'Footnotes list'!$D$9:$E$107,2,FALSE)=0,"",VLOOKUP(U8,'Footnotes list'!$D$9:$E$107,2,FALSE) ) )</f>
        <v/>
      </c>
      <c r="W8" s="562">
        <f>IF(COUNTA(W9:W20)&lt;2,"",SUM(W9,W20))</f>
        <v>0</v>
      </c>
      <c r="X8" s="323"/>
      <c r="Y8" s="324"/>
      <c r="Z8" s="325" t="str">
        <f>IF(TRIM(Y8)="", "", IF(VLOOKUP(Y8,'Footnotes list'!$D$9:$E$107,2,FALSE)=0,"",VLOOKUP(Y8,'Footnotes list'!$D$9:$E$107,2,FALSE) ) )</f>
        <v/>
      </c>
      <c r="AA8" s="327">
        <f>IF(COUNTA(G8,K8,O8,S8,W8)&lt;5,"",SUM(G8,K8,O8,S8,W8))</f>
        <v>3699</v>
      </c>
      <c r="AB8" s="323"/>
      <c r="AC8" s="324"/>
      <c r="AD8" s="328" t="str">
        <f>IF(TRIM(AC8)="", "", IF(VLOOKUP(AC8,'Footnotes list'!$D$9:$E$107,2,FALSE)=0,"",VLOOKUP(AC8,'Footnotes list'!$D$9:$E$107,2,FALSE) ) )</f>
        <v/>
      </c>
    </row>
    <row r="9" spans="2:30" s="12" customFormat="1" ht="15.6" outlineLevel="1" x14ac:dyDescent="0.3">
      <c r="B9" s="356" t="str">
        <f>CODES!G9</f>
        <v>PROV_CR_MF11</v>
      </c>
      <c r="C9" s="16" t="s">
        <v>80</v>
      </c>
      <c r="D9" s="15"/>
      <c r="E9" s="81" t="s">
        <v>83</v>
      </c>
      <c r="F9" s="195" t="s">
        <v>82</v>
      </c>
      <c r="G9" s="314">
        <f>IF(COUNTA(G10:G19)&lt;10,"",SUM(G10:G19))</f>
        <v>1665</v>
      </c>
      <c r="H9" s="291"/>
      <c r="I9" s="293"/>
      <c r="J9" s="294" t="str">
        <f>IF(TRIM(I9)="", "", IF(VLOOKUP(I9,'Footnotes list'!$D$9:$E$107,2,FALSE)=0,"",VLOOKUP(I9,'Footnotes list'!$D$9:$E$107,2,FALSE) ) )</f>
        <v/>
      </c>
      <c r="K9" s="563">
        <f>IF(COUNTA(K10:K19)&lt;10,"",SUM(K10:K19))</f>
        <v>0</v>
      </c>
      <c r="L9" s="291"/>
      <c r="M9" s="293"/>
      <c r="N9" s="294" t="str">
        <f>IF(TRIM(M9)="", "", IF(VLOOKUP(M9,'Footnotes list'!$D$9:$E$107,2,FALSE)=0,"",VLOOKUP(M9,'Footnotes list'!$D$9:$E$107,2,FALSE) ) )</f>
        <v/>
      </c>
      <c r="O9" s="574">
        <v>0</v>
      </c>
      <c r="P9" s="291"/>
      <c r="Q9" s="293"/>
      <c r="R9" s="294" t="str">
        <f>IF(TRIM(Q9)="", "", IF(VLOOKUP(Q9,'Footnotes list'!$D$9:$E$107,2,FALSE)=0,"",VLOOKUP(Q9,'Footnotes list'!$D$9:$E$107,2,FALSE) ) )</f>
        <v/>
      </c>
      <c r="S9" s="563">
        <f>IF(COUNTA(S10:S19)&lt;10,"",SUM(S10:S19))</f>
        <v>0</v>
      </c>
      <c r="T9" s="291"/>
      <c r="U9" s="293"/>
      <c r="V9" s="294" t="str">
        <f>IF(TRIM(U9)="", "", IF(VLOOKUP(U9,'Footnotes list'!$D$9:$E$107,2,FALSE)=0,"",VLOOKUP(U9,'Footnotes list'!$D$9:$E$107,2,FALSE) ) )</f>
        <v/>
      </c>
      <c r="W9" s="563">
        <f>IF(COUNTA(W10:W19)&lt;10,"",SUM(W10:W19))</f>
        <v>0</v>
      </c>
      <c r="X9" s="291"/>
      <c r="Y9" s="293"/>
      <c r="Z9" s="294" t="str">
        <f>IF(TRIM(Y9)="", "", IF(VLOOKUP(Y9,'Footnotes list'!$D$9:$E$107,2,FALSE)=0,"",VLOOKUP(Y9,'Footnotes list'!$D$9:$E$107,2,FALSE) ) )</f>
        <v/>
      </c>
      <c r="AA9" s="316">
        <f t="shared" ref="AA9:AA57" si="0">IF(COUNTA(G9,K9,O9,S9,W9)&lt;5,"",SUM(G9,K9,O9,S9,W9))</f>
        <v>1665</v>
      </c>
      <c r="AB9" s="291"/>
      <c r="AC9" s="293"/>
      <c r="AD9" s="329" t="str">
        <f>IF(TRIM(AC9)="", "", IF(VLOOKUP(AC9,'Footnotes list'!$D$9:$E$107,2,FALSE)=0,"",VLOOKUP(AC9,'Footnotes list'!$D$9:$E$107,2,FALSE) ) )</f>
        <v/>
      </c>
    </row>
    <row r="10" spans="2:30" s="12" customFormat="1" ht="15.6" outlineLevel="1" x14ac:dyDescent="0.3">
      <c r="B10" s="356" t="str">
        <f>CODES!G10</f>
        <v>PROV_CR_MF111</v>
      </c>
      <c r="C10" s="16" t="s">
        <v>80</v>
      </c>
      <c r="D10" s="15"/>
      <c r="E10" s="81" t="s">
        <v>84</v>
      </c>
      <c r="F10" s="195" t="s">
        <v>82</v>
      </c>
      <c r="G10" s="313">
        <v>1304</v>
      </c>
      <c r="H10" s="291"/>
      <c r="I10" s="293"/>
      <c r="J10" s="294" t="str">
        <f>IF(TRIM(I10)="", "", IF(VLOOKUP(I10,'Footnotes list'!$D$9:$E$107,2,FALSE)=0,"",VLOOKUP(I10,'Footnotes list'!$D$9:$E$107,2,FALSE) ) )</f>
        <v/>
      </c>
      <c r="K10" s="553">
        <v>0</v>
      </c>
      <c r="L10" s="291"/>
      <c r="M10" s="293"/>
      <c r="N10" s="294" t="str">
        <f>IF(TRIM(M10)="", "", IF(VLOOKUP(M10,'Footnotes list'!$D$9:$E$107,2,FALSE)=0,"",VLOOKUP(M10,'Footnotes list'!$D$9:$E$107,2,FALSE) ) )</f>
        <v/>
      </c>
      <c r="O10" s="571">
        <v>0</v>
      </c>
      <c r="P10" s="291"/>
      <c r="Q10" s="293"/>
      <c r="R10" s="294" t="str">
        <f>IF(TRIM(Q10)="", "", IF(VLOOKUP(Q10,'Footnotes list'!$D$9:$E$107,2,FALSE)=0,"",VLOOKUP(Q10,'Footnotes list'!$D$9:$E$107,2,FALSE) ) )</f>
        <v/>
      </c>
      <c r="S10" s="553">
        <v>0</v>
      </c>
      <c r="T10" s="291"/>
      <c r="U10" s="293"/>
      <c r="V10" s="294" t="str">
        <f>IF(TRIM(U10)="", "", IF(VLOOKUP(U10,'Footnotes list'!$D$9:$E$107,2,FALSE)=0,"",VLOOKUP(U10,'Footnotes list'!$D$9:$E$107,2,FALSE) ) )</f>
        <v/>
      </c>
      <c r="W10" s="553">
        <v>0</v>
      </c>
      <c r="X10" s="291"/>
      <c r="Y10" s="293"/>
      <c r="Z10" s="294" t="str">
        <f>IF(TRIM(Y10)="", "", IF(VLOOKUP(Y10,'Footnotes list'!$D$9:$E$107,2,FALSE)=0,"",VLOOKUP(Y10,'Footnotes list'!$D$9:$E$107,2,FALSE) ) )</f>
        <v/>
      </c>
      <c r="AA10" s="316">
        <f t="shared" si="0"/>
        <v>1304</v>
      </c>
      <c r="AB10" s="291"/>
      <c r="AC10" s="293"/>
      <c r="AD10" s="329" t="str">
        <f>IF(TRIM(AC10)="", "", IF(VLOOKUP(AC10,'Footnotes list'!$D$9:$E$107,2,FALSE)=0,"",VLOOKUP(AC10,'Footnotes list'!$D$9:$E$107,2,FALSE) ) )</f>
        <v/>
      </c>
    </row>
    <row r="11" spans="2:30" s="12" customFormat="1" ht="15.6" outlineLevel="1" x14ac:dyDescent="0.3">
      <c r="B11" s="356" t="str">
        <f>CODES!G11</f>
        <v>PROV_CR_MF112</v>
      </c>
      <c r="C11" s="16" t="s">
        <v>80</v>
      </c>
      <c r="D11" s="15"/>
      <c r="E11" s="81" t="s">
        <v>85</v>
      </c>
      <c r="F11" s="195" t="s">
        <v>82</v>
      </c>
      <c r="G11" s="313">
        <v>75</v>
      </c>
      <c r="H11" s="291"/>
      <c r="I11" s="293"/>
      <c r="J11" s="294" t="str">
        <f>IF(TRIM(I11)="", "", IF(VLOOKUP(I11,'Footnotes list'!$D$9:$E$107,2,FALSE)=0,"",VLOOKUP(I11,'Footnotes list'!$D$9:$E$107,2,FALSE) ) )</f>
        <v/>
      </c>
      <c r="K11" s="553">
        <v>0</v>
      </c>
      <c r="L11" s="291"/>
      <c r="M11" s="293"/>
      <c r="N11" s="294" t="str">
        <f>IF(TRIM(M11)="", "", IF(VLOOKUP(M11,'Footnotes list'!$D$9:$E$107,2,FALSE)=0,"",VLOOKUP(M11,'Footnotes list'!$D$9:$E$107,2,FALSE) ) )</f>
        <v/>
      </c>
      <c r="O11" s="571">
        <v>0</v>
      </c>
      <c r="P11" s="291"/>
      <c r="Q11" s="293"/>
      <c r="R11" s="294" t="str">
        <f>IF(TRIM(Q11)="", "", IF(VLOOKUP(Q11,'Footnotes list'!$D$9:$E$107,2,FALSE)=0,"",VLOOKUP(Q11,'Footnotes list'!$D$9:$E$107,2,FALSE) ) )</f>
        <v/>
      </c>
      <c r="S11" s="553">
        <v>0</v>
      </c>
      <c r="T11" s="291"/>
      <c r="U11" s="293"/>
      <c r="V11" s="294" t="str">
        <f>IF(TRIM(U11)="", "", IF(VLOOKUP(U11,'Footnotes list'!$D$9:$E$107,2,FALSE)=0,"",VLOOKUP(U11,'Footnotes list'!$D$9:$E$107,2,FALSE) ) )</f>
        <v/>
      </c>
      <c r="W11" s="553">
        <v>0</v>
      </c>
      <c r="X11" s="291"/>
      <c r="Y11" s="293"/>
      <c r="Z11" s="294" t="str">
        <f>IF(TRIM(Y11)="", "", IF(VLOOKUP(Y11,'Footnotes list'!$D$9:$E$107,2,FALSE)=0,"",VLOOKUP(Y11,'Footnotes list'!$D$9:$E$107,2,FALSE) ) )</f>
        <v/>
      </c>
      <c r="AA11" s="316">
        <f t="shared" si="0"/>
        <v>75</v>
      </c>
      <c r="AB11" s="291"/>
      <c r="AC11" s="293"/>
      <c r="AD11" s="329" t="str">
        <f>IF(TRIM(AC11)="", "", IF(VLOOKUP(AC11,'Footnotes list'!$D$9:$E$107,2,FALSE)=0,"",VLOOKUP(AC11,'Footnotes list'!$D$9:$E$107,2,FALSE) ) )</f>
        <v/>
      </c>
    </row>
    <row r="12" spans="2:30" s="12" customFormat="1" ht="15.6" outlineLevel="1" x14ac:dyDescent="0.3">
      <c r="B12" s="356" t="str">
        <f>CODES!G12</f>
        <v>PROV_CR_MF113</v>
      </c>
      <c r="C12" s="16" t="s">
        <v>80</v>
      </c>
      <c r="D12" s="15"/>
      <c r="E12" s="81" t="s">
        <v>86</v>
      </c>
      <c r="F12" s="195" t="s">
        <v>82</v>
      </c>
      <c r="G12" s="313">
        <v>0</v>
      </c>
      <c r="H12" s="291"/>
      <c r="I12" s="293"/>
      <c r="J12" s="294" t="str">
        <f>IF(TRIM(I12)="", "", IF(VLOOKUP(I12,'Footnotes list'!$D$9:$E$107,2,FALSE)=0,"",VLOOKUP(I12,'Footnotes list'!$D$9:$E$107,2,FALSE) ) )</f>
        <v/>
      </c>
      <c r="K12" s="553">
        <v>0</v>
      </c>
      <c r="L12" s="291"/>
      <c r="M12" s="293"/>
      <c r="N12" s="294" t="str">
        <f>IF(TRIM(M12)="", "", IF(VLOOKUP(M12,'Footnotes list'!$D$9:$E$107,2,FALSE)=0,"",VLOOKUP(M12,'Footnotes list'!$D$9:$E$107,2,FALSE) ) )</f>
        <v/>
      </c>
      <c r="O12" s="571">
        <v>0</v>
      </c>
      <c r="P12" s="291"/>
      <c r="Q12" s="293"/>
      <c r="R12" s="294" t="str">
        <f>IF(TRIM(Q12)="", "", IF(VLOOKUP(Q12,'Footnotes list'!$D$9:$E$107,2,FALSE)=0,"",VLOOKUP(Q12,'Footnotes list'!$D$9:$E$107,2,FALSE) ) )</f>
        <v/>
      </c>
      <c r="S12" s="553">
        <v>0</v>
      </c>
      <c r="T12" s="291"/>
      <c r="U12" s="293"/>
      <c r="V12" s="294" t="str">
        <f>IF(TRIM(U12)="", "", IF(VLOOKUP(U12,'Footnotes list'!$D$9:$E$107,2,FALSE)=0,"",VLOOKUP(U12,'Footnotes list'!$D$9:$E$107,2,FALSE) ) )</f>
        <v/>
      </c>
      <c r="W12" s="553">
        <v>0</v>
      </c>
      <c r="X12" s="291"/>
      <c r="Y12" s="293"/>
      <c r="Z12" s="294" t="str">
        <f>IF(TRIM(Y12)="", "", IF(VLOOKUP(Y12,'Footnotes list'!$D$9:$E$107,2,FALSE)=0,"",VLOOKUP(Y12,'Footnotes list'!$D$9:$E$107,2,FALSE) ) )</f>
        <v/>
      </c>
      <c r="AA12" s="316">
        <f t="shared" si="0"/>
        <v>0</v>
      </c>
      <c r="AB12" s="291"/>
      <c r="AC12" s="293"/>
      <c r="AD12" s="329" t="str">
        <f>IF(TRIM(AC12)="", "", IF(VLOOKUP(AC12,'Footnotes list'!$D$9:$E$107,2,FALSE)=0,"",VLOOKUP(AC12,'Footnotes list'!$D$9:$E$107,2,FALSE) ) )</f>
        <v/>
      </c>
    </row>
    <row r="13" spans="2:30" s="12" customFormat="1" ht="15.6" outlineLevel="1" x14ac:dyDescent="0.3">
      <c r="B13" s="356" t="str">
        <f>CODES!G13</f>
        <v>PROV_CR_MF114</v>
      </c>
      <c r="C13" s="16" t="s">
        <v>80</v>
      </c>
      <c r="D13" s="15"/>
      <c r="E13" s="81" t="s">
        <v>87</v>
      </c>
      <c r="F13" s="195" t="s">
        <v>82</v>
      </c>
      <c r="G13" s="313">
        <v>149</v>
      </c>
      <c r="H13" s="290"/>
      <c r="I13" s="292"/>
      <c r="J13" s="294" t="str">
        <f>IF(TRIM(I13)="", "", IF(VLOOKUP(I13,'Footnotes list'!$D$9:$E$107,2,FALSE)=0,"",VLOOKUP(I13,'Footnotes list'!$D$9:$E$107,2,FALSE) ) )</f>
        <v/>
      </c>
      <c r="K13" s="553">
        <v>0</v>
      </c>
      <c r="L13" s="290"/>
      <c r="M13" s="292"/>
      <c r="N13" s="294" t="str">
        <f>IF(TRIM(M13)="", "", IF(VLOOKUP(M13,'Footnotes list'!$D$9:$E$107,2,FALSE)=0,"",VLOOKUP(M13,'Footnotes list'!$D$9:$E$107,2,FALSE) ) )</f>
        <v/>
      </c>
      <c r="O13" s="571">
        <v>0</v>
      </c>
      <c r="P13" s="290"/>
      <c r="Q13" s="292"/>
      <c r="R13" s="294" t="str">
        <f>IF(TRIM(Q13)="", "", IF(VLOOKUP(Q13,'Footnotes list'!$D$9:$E$107,2,FALSE)=0,"",VLOOKUP(Q13,'Footnotes list'!$D$9:$E$107,2,FALSE) ) )</f>
        <v/>
      </c>
      <c r="S13" s="553">
        <v>0</v>
      </c>
      <c r="T13" s="290"/>
      <c r="U13" s="292"/>
      <c r="V13" s="294" t="str">
        <f>IF(TRIM(U13)="", "", IF(VLOOKUP(U13,'Footnotes list'!$D$9:$E$107,2,FALSE)=0,"",VLOOKUP(U13,'Footnotes list'!$D$9:$E$107,2,FALSE) ) )</f>
        <v/>
      </c>
      <c r="W13" s="553">
        <v>0</v>
      </c>
      <c r="X13" s="290"/>
      <c r="Y13" s="292"/>
      <c r="Z13" s="294" t="str">
        <f>IF(TRIM(Y13)="", "", IF(VLOOKUP(Y13,'Footnotes list'!$D$9:$E$107,2,FALSE)=0,"",VLOOKUP(Y13,'Footnotes list'!$D$9:$E$107,2,FALSE) ) )</f>
        <v/>
      </c>
      <c r="AA13" s="316">
        <f t="shared" si="0"/>
        <v>149</v>
      </c>
      <c r="AB13" s="290"/>
      <c r="AC13" s="292"/>
      <c r="AD13" s="329" t="str">
        <f>IF(TRIM(AC13)="", "", IF(VLOOKUP(AC13,'Footnotes list'!$D$9:$E$107,2,FALSE)=0,"",VLOOKUP(AC13,'Footnotes list'!$D$9:$E$107,2,FALSE) ) )</f>
        <v/>
      </c>
    </row>
    <row r="14" spans="2:30" s="12" customFormat="1" ht="15.6" outlineLevel="1" x14ac:dyDescent="0.3">
      <c r="B14" s="356" t="str">
        <f>CODES!G14</f>
        <v>PROV_CR_MF115</v>
      </c>
      <c r="C14" s="16" t="s">
        <v>80</v>
      </c>
      <c r="D14" s="15"/>
      <c r="E14" s="81" t="s">
        <v>88</v>
      </c>
      <c r="F14" s="195" t="s">
        <v>82</v>
      </c>
      <c r="G14" s="313">
        <v>0</v>
      </c>
      <c r="H14" s="291"/>
      <c r="I14" s="293"/>
      <c r="J14" s="294" t="str">
        <f>IF(TRIM(I14)="", "", IF(VLOOKUP(I14,'Footnotes list'!$D$9:$E$107,2,FALSE)=0,"",VLOOKUP(I14,'Footnotes list'!$D$9:$E$107,2,FALSE) ) )</f>
        <v/>
      </c>
      <c r="K14" s="553">
        <v>0</v>
      </c>
      <c r="L14" s="291"/>
      <c r="M14" s="293"/>
      <c r="N14" s="294" t="str">
        <f>IF(TRIM(M14)="", "", IF(VLOOKUP(M14,'Footnotes list'!$D$9:$E$107,2,FALSE)=0,"",VLOOKUP(M14,'Footnotes list'!$D$9:$E$107,2,FALSE) ) )</f>
        <v/>
      </c>
      <c r="O14" s="571">
        <v>0</v>
      </c>
      <c r="P14" s="291"/>
      <c r="Q14" s="293"/>
      <c r="R14" s="294" t="str">
        <f>IF(TRIM(Q14)="", "", IF(VLOOKUP(Q14,'Footnotes list'!$D$9:$E$107,2,FALSE)=0,"",VLOOKUP(Q14,'Footnotes list'!$D$9:$E$107,2,FALSE) ) )</f>
        <v/>
      </c>
      <c r="S14" s="553">
        <v>0</v>
      </c>
      <c r="T14" s="291"/>
      <c r="U14" s="293"/>
      <c r="V14" s="294" t="str">
        <f>IF(TRIM(U14)="", "", IF(VLOOKUP(U14,'Footnotes list'!$D$9:$E$107,2,FALSE)=0,"",VLOOKUP(U14,'Footnotes list'!$D$9:$E$107,2,FALSE) ) )</f>
        <v/>
      </c>
      <c r="W14" s="553">
        <v>0</v>
      </c>
      <c r="X14" s="291"/>
      <c r="Y14" s="293"/>
      <c r="Z14" s="294" t="str">
        <f>IF(TRIM(Y14)="", "", IF(VLOOKUP(Y14,'Footnotes list'!$D$9:$E$107,2,FALSE)=0,"",VLOOKUP(Y14,'Footnotes list'!$D$9:$E$107,2,FALSE) ) )</f>
        <v/>
      </c>
      <c r="AA14" s="316">
        <f t="shared" si="0"/>
        <v>0</v>
      </c>
      <c r="AB14" s="291"/>
      <c r="AC14" s="293"/>
      <c r="AD14" s="329" t="str">
        <f>IF(TRIM(AC14)="", "", IF(VLOOKUP(AC14,'Footnotes list'!$D$9:$E$107,2,FALSE)=0,"",VLOOKUP(AC14,'Footnotes list'!$D$9:$E$107,2,FALSE) ) )</f>
        <v/>
      </c>
    </row>
    <row r="15" spans="2:30" s="12" customFormat="1" ht="15.6" outlineLevel="1" x14ac:dyDescent="0.3">
      <c r="B15" s="356" t="str">
        <f>CODES!G15</f>
        <v>PROV_CR_MF116</v>
      </c>
      <c r="C15" s="16" t="s">
        <v>80</v>
      </c>
      <c r="D15" s="15"/>
      <c r="E15" s="81" t="s">
        <v>89</v>
      </c>
      <c r="F15" s="195" t="s">
        <v>82</v>
      </c>
      <c r="G15" s="313">
        <v>96</v>
      </c>
      <c r="H15" s="291"/>
      <c r="I15" s="293"/>
      <c r="J15" s="294" t="str">
        <f>IF(TRIM(I15)="", "", IF(VLOOKUP(I15,'Footnotes list'!$D$9:$E$107,2,FALSE)=0,"",VLOOKUP(I15,'Footnotes list'!$D$9:$E$107,2,FALSE) ) )</f>
        <v/>
      </c>
      <c r="K15" s="553">
        <v>0</v>
      </c>
      <c r="L15" s="291"/>
      <c r="M15" s="293"/>
      <c r="N15" s="294" t="str">
        <f>IF(TRIM(M15)="", "", IF(VLOOKUP(M15,'Footnotes list'!$D$9:$E$107,2,FALSE)=0,"",VLOOKUP(M15,'Footnotes list'!$D$9:$E$107,2,FALSE) ) )</f>
        <v/>
      </c>
      <c r="O15" s="571">
        <v>0</v>
      </c>
      <c r="P15" s="291"/>
      <c r="Q15" s="293"/>
      <c r="R15" s="294" t="str">
        <f>IF(TRIM(Q15)="", "", IF(VLOOKUP(Q15,'Footnotes list'!$D$9:$E$107,2,FALSE)=0,"",VLOOKUP(Q15,'Footnotes list'!$D$9:$E$107,2,FALSE) ) )</f>
        <v/>
      </c>
      <c r="S15" s="553">
        <v>0</v>
      </c>
      <c r="T15" s="291"/>
      <c r="U15" s="293"/>
      <c r="V15" s="294" t="str">
        <f>IF(TRIM(U15)="", "", IF(VLOOKUP(U15,'Footnotes list'!$D$9:$E$107,2,FALSE)=0,"",VLOOKUP(U15,'Footnotes list'!$D$9:$E$107,2,FALSE) ) )</f>
        <v/>
      </c>
      <c r="W15" s="553">
        <v>0</v>
      </c>
      <c r="X15" s="291"/>
      <c r="Y15" s="293"/>
      <c r="Z15" s="294" t="str">
        <f>IF(TRIM(Y15)="", "", IF(VLOOKUP(Y15,'Footnotes list'!$D$9:$E$107,2,FALSE)=0,"",VLOOKUP(Y15,'Footnotes list'!$D$9:$E$107,2,FALSE) ) )</f>
        <v/>
      </c>
      <c r="AA15" s="316">
        <f t="shared" si="0"/>
        <v>96</v>
      </c>
      <c r="AB15" s="291"/>
      <c r="AC15" s="293"/>
      <c r="AD15" s="329" t="str">
        <f>IF(TRIM(AC15)="", "", IF(VLOOKUP(AC15,'Footnotes list'!$D$9:$E$107,2,FALSE)=0,"",VLOOKUP(AC15,'Footnotes list'!$D$9:$E$107,2,FALSE) ) )</f>
        <v/>
      </c>
    </row>
    <row r="16" spans="2:30" s="12" customFormat="1" ht="15.6" outlineLevel="1" x14ac:dyDescent="0.3">
      <c r="B16" s="356" t="str">
        <f>CODES!G16</f>
        <v>PROV_CR_MF117</v>
      </c>
      <c r="C16" s="16" t="s">
        <v>80</v>
      </c>
      <c r="D16" s="15"/>
      <c r="E16" s="81" t="s">
        <v>90</v>
      </c>
      <c r="F16" s="195" t="s">
        <v>82</v>
      </c>
      <c r="G16" s="313">
        <v>35</v>
      </c>
      <c r="H16" s="291"/>
      <c r="I16" s="293"/>
      <c r="J16" s="294" t="str">
        <f>IF(TRIM(I16)="", "", IF(VLOOKUP(I16,'Footnotes list'!$D$9:$E$107,2,FALSE)=0,"",VLOOKUP(I16,'Footnotes list'!$D$9:$E$107,2,FALSE) ) )</f>
        <v/>
      </c>
      <c r="K16" s="553">
        <v>0</v>
      </c>
      <c r="L16" s="291"/>
      <c r="M16" s="293"/>
      <c r="N16" s="294" t="str">
        <f>IF(TRIM(M16)="", "", IF(VLOOKUP(M16,'Footnotes list'!$D$9:$E$107,2,FALSE)=0,"",VLOOKUP(M16,'Footnotes list'!$D$9:$E$107,2,FALSE) ) )</f>
        <v/>
      </c>
      <c r="O16" s="571">
        <v>0</v>
      </c>
      <c r="P16" s="291"/>
      <c r="Q16" s="293"/>
      <c r="R16" s="294" t="str">
        <f>IF(TRIM(Q16)="", "", IF(VLOOKUP(Q16,'Footnotes list'!$D$9:$E$107,2,FALSE)=0,"",VLOOKUP(Q16,'Footnotes list'!$D$9:$E$107,2,FALSE) ) )</f>
        <v/>
      </c>
      <c r="S16" s="553">
        <v>0</v>
      </c>
      <c r="T16" s="291"/>
      <c r="U16" s="293"/>
      <c r="V16" s="294" t="str">
        <f>IF(TRIM(U16)="", "", IF(VLOOKUP(U16,'Footnotes list'!$D$9:$E$107,2,FALSE)=0,"",VLOOKUP(U16,'Footnotes list'!$D$9:$E$107,2,FALSE) ) )</f>
        <v/>
      </c>
      <c r="W16" s="553">
        <v>0</v>
      </c>
      <c r="X16" s="291"/>
      <c r="Y16" s="293"/>
      <c r="Z16" s="294" t="str">
        <f>IF(TRIM(Y16)="", "", IF(VLOOKUP(Y16,'Footnotes list'!$D$9:$E$107,2,FALSE)=0,"",VLOOKUP(Y16,'Footnotes list'!$D$9:$E$107,2,FALSE) ) )</f>
        <v/>
      </c>
      <c r="AA16" s="316">
        <f t="shared" si="0"/>
        <v>35</v>
      </c>
      <c r="AB16" s="291"/>
      <c r="AC16" s="293"/>
      <c r="AD16" s="329" t="str">
        <f>IF(TRIM(AC16)="", "", IF(VLOOKUP(AC16,'Footnotes list'!$D$9:$E$107,2,FALSE)=0,"",VLOOKUP(AC16,'Footnotes list'!$D$9:$E$107,2,FALSE) ) )</f>
        <v/>
      </c>
    </row>
    <row r="17" spans="2:30" s="12" customFormat="1" ht="15.6" outlineLevel="1" x14ac:dyDescent="0.3">
      <c r="B17" s="356" t="str">
        <f>CODES!G17</f>
        <v>PROV_CR_MF118</v>
      </c>
      <c r="C17" s="16" t="s">
        <v>80</v>
      </c>
      <c r="D17" s="15"/>
      <c r="E17" s="81" t="s">
        <v>91</v>
      </c>
      <c r="F17" s="195" t="s">
        <v>82</v>
      </c>
      <c r="G17" s="313">
        <v>6</v>
      </c>
      <c r="H17" s="291"/>
      <c r="I17" s="293"/>
      <c r="J17" s="294" t="str">
        <f>IF(TRIM(I17)="", "", IF(VLOOKUP(I17,'Footnotes list'!$D$9:$E$107,2,FALSE)=0,"",VLOOKUP(I17,'Footnotes list'!$D$9:$E$107,2,FALSE) ) )</f>
        <v/>
      </c>
      <c r="K17" s="553">
        <v>0</v>
      </c>
      <c r="L17" s="291"/>
      <c r="M17" s="293"/>
      <c r="N17" s="294" t="str">
        <f>IF(TRIM(M17)="", "", IF(VLOOKUP(M17,'Footnotes list'!$D$9:$E$107,2,FALSE)=0,"",VLOOKUP(M17,'Footnotes list'!$D$9:$E$107,2,FALSE) ) )</f>
        <v/>
      </c>
      <c r="O17" s="571">
        <v>0</v>
      </c>
      <c r="P17" s="291"/>
      <c r="Q17" s="293"/>
      <c r="R17" s="294" t="str">
        <f>IF(TRIM(Q17)="", "", IF(VLOOKUP(Q17,'Footnotes list'!$D$9:$E$107,2,FALSE)=0,"",VLOOKUP(Q17,'Footnotes list'!$D$9:$E$107,2,FALSE) ) )</f>
        <v/>
      </c>
      <c r="S17" s="553">
        <v>0</v>
      </c>
      <c r="T17" s="291"/>
      <c r="U17" s="293"/>
      <c r="V17" s="294" t="str">
        <f>IF(TRIM(U17)="", "", IF(VLOOKUP(U17,'Footnotes list'!$D$9:$E$107,2,FALSE)=0,"",VLOOKUP(U17,'Footnotes list'!$D$9:$E$107,2,FALSE) ) )</f>
        <v/>
      </c>
      <c r="W17" s="553">
        <v>0</v>
      </c>
      <c r="X17" s="291"/>
      <c r="Y17" s="293"/>
      <c r="Z17" s="294" t="str">
        <f>IF(TRIM(Y17)="", "", IF(VLOOKUP(Y17,'Footnotes list'!$D$9:$E$107,2,FALSE)=0,"",VLOOKUP(Y17,'Footnotes list'!$D$9:$E$107,2,FALSE) ) )</f>
        <v/>
      </c>
      <c r="AA17" s="316">
        <f t="shared" si="0"/>
        <v>6</v>
      </c>
      <c r="AB17" s="291"/>
      <c r="AC17" s="293"/>
      <c r="AD17" s="329" t="str">
        <f>IF(TRIM(AC17)="", "", IF(VLOOKUP(AC17,'Footnotes list'!$D$9:$E$107,2,FALSE)=0,"",VLOOKUP(AC17,'Footnotes list'!$D$9:$E$107,2,FALSE) ) )</f>
        <v/>
      </c>
    </row>
    <row r="18" spans="2:30" s="12" customFormat="1" ht="15.6" outlineLevel="1" x14ac:dyDescent="0.3">
      <c r="B18" s="356" t="str">
        <f>CODES!G18</f>
        <v>PROV_CR_MF119</v>
      </c>
      <c r="C18" s="16" t="s">
        <v>80</v>
      </c>
      <c r="D18" s="15"/>
      <c r="E18" s="81" t="s">
        <v>92</v>
      </c>
      <c r="F18" s="195" t="s">
        <v>82</v>
      </c>
      <c r="G18" s="313">
        <v>0</v>
      </c>
      <c r="H18" s="290"/>
      <c r="I18" s="292"/>
      <c r="J18" s="294" t="str">
        <f>IF(TRIM(I18)="", "", IF(VLOOKUP(I18,'Footnotes list'!$D$9:$E$107,2,FALSE)=0,"",VLOOKUP(I18,'Footnotes list'!$D$9:$E$107,2,FALSE) ) )</f>
        <v/>
      </c>
      <c r="K18" s="553">
        <v>0</v>
      </c>
      <c r="L18" s="290"/>
      <c r="M18" s="292"/>
      <c r="N18" s="294" t="str">
        <f>IF(TRIM(M18)="", "", IF(VLOOKUP(M18,'Footnotes list'!$D$9:$E$107,2,FALSE)=0,"",VLOOKUP(M18,'Footnotes list'!$D$9:$E$107,2,FALSE) ) )</f>
        <v/>
      </c>
      <c r="O18" s="571">
        <v>0</v>
      </c>
      <c r="P18" s="290"/>
      <c r="Q18" s="292"/>
      <c r="R18" s="294" t="str">
        <f>IF(TRIM(Q18)="", "", IF(VLOOKUP(Q18,'Footnotes list'!$D$9:$E$107,2,FALSE)=0,"",VLOOKUP(Q18,'Footnotes list'!$D$9:$E$107,2,FALSE) ) )</f>
        <v/>
      </c>
      <c r="S18" s="553">
        <v>0</v>
      </c>
      <c r="T18" s="290"/>
      <c r="U18" s="292"/>
      <c r="V18" s="294" t="str">
        <f>IF(TRIM(U18)="", "", IF(VLOOKUP(U18,'Footnotes list'!$D$9:$E$107,2,FALSE)=0,"",VLOOKUP(U18,'Footnotes list'!$D$9:$E$107,2,FALSE) ) )</f>
        <v/>
      </c>
      <c r="W18" s="553">
        <v>0</v>
      </c>
      <c r="X18" s="290"/>
      <c r="Y18" s="292"/>
      <c r="Z18" s="294" t="str">
        <f>IF(TRIM(Y18)="", "", IF(VLOOKUP(Y18,'Footnotes list'!$D$9:$E$107,2,FALSE)=0,"",VLOOKUP(Y18,'Footnotes list'!$D$9:$E$107,2,FALSE) ) )</f>
        <v/>
      </c>
      <c r="AA18" s="316">
        <f t="shared" si="0"/>
        <v>0</v>
      </c>
      <c r="AB18" s="290"/>
      <c r="AC18" s="292"/>
      <c r="AD18" s="329" t="str">
        <f>IF(TRIM(AC18)="", "", IF(VLOOKUP(AC18,'Footnotes list'!$D$9:$E$107,2,FALSE)=0,"",VLOOKUP(AC18,'Footnotes list'!$D$9:$E$107,2,FALSE) ) )</f>
        <v/>
      </c>
    </row>
    <row r="19" spans="2:30" s="12" customFormat="1" ht="15.6" outlineLevel="1" x14ac:dyDescent="0.3">
      <c r="B19" s="356" t="str">
        <f>CODES!G19</f>
        <v>PROV_CR_MF11A</v>
      </c>
      <c r="C19" s="16" t="s">
        <v>80</v>
      </c>
      <c r="D19" s="15"/>
      <c r="E19" s="81" t="s">
        <v>93</v>
      </c>
      <c r="F19" s="195" t="s">
        <v>82</v>
      </c>
      <c r="G19" s="313">
        <v>0</v>
      </c>
      <c r="H19" s="291"/>
      <c r="I19" s="293"/>
      <c r="J19" s="294" t="str">
        <f>IF(TRIM(I19)="", "", IF(VLOOKUP(I19,'Footnotes list'!$D$9:$E$107,2,FALSE)=0,"",VLOOKUP(I19,'Footnotes list'!$D$9:$E$107,2,FALSE) ) )</f>
        <v/>
      </c>
      <c r="K19" s="553">
        <v>0</v>
      </c>
      <c r="L19" s="291"/>
      <c r="M19" s="293"/>
      <c r="N19" s="294" t="str">
        <f>IF(TRIM(M19)="", "", IF(VLOOKUP(M19,'Footnotes list'!$D$9:$E$107,2,FALSE)=0,"",VLOOKUP(M19,'Footnotes list'!$D$9:$E$107,2,FALSE) ) )</f>
        <v/>
      </c>
      <c r="O19" s="571">
        <v>0</v>
      </c>
      <c r="P19" s="291"/>
      <c r="Q19" s="293"/>
      <c r="R19" s="294" t="str">
        <f>IF(TRIM(Q19)="", "", IF(VLOOKUP(Q19,'Footnotes list'!$D$9:$E$107,2,FALSE)=0,"",VLOOKUP(Q19,'Footnotes list'!$D$9:$E$107,2,FALSE) ) )</f>
        <v/>
      </c>
      <c r="S19" s="553">
        <v>0</v>
      </c>
      <c r="T19" s="291"/>
      <c r="U19" s="293"/>
      <c r="V19" s="294" t="str">
        <f>IF(TRIM(U19)="", "", IF(VLOOKUP(U19,'Footnotes list'!$D$9:$E$107,2,FALSE)=0,"",VLOOKUP(U19,'Footnotes list'!$D$9:$E$107,2,FALSE) ) )</f>
        <v/>
      </c>
      <c r="W19" s="553">
        <v>0</v>
      </c>
      <c r="X19" s="291"/>
      <c r="Y19" s="293"/>
      <c r="Z19" s="294" t="str">
        <f>IF(TRIM(Y19)="", "", IF(VLOOKUP(Y19,'Footnotes list'!$D$9:$E$107,2,FALSE)=0,"",VLOOKUP(Y19,'Footnotes list'!$D$9:$E$107,2,FALSE) ) )</f>
        <v/>
      </c>
      <c r="AA19" s="316">
        <f t="shared" si="0"/>
        <v>0</v>
      </c>
      <c r="AB19" s="291"/>
      <c r="AC19" s="293"/>
      <c r="AD19" s="329" t="str">
        <f>IF(TRIM(AC19)="", "", IF(VLOOKUP(AC19,'Footnotes list'!$D$9:$E$107,2,FALSE)=0,"",VLOOKUP(AC19,'Footnotes list'!$D$9:$E$107,2,FALSE) ) )</f>
        <v/>
      </c>
    </row>
    <row r="20" spans="2:30" s="12" customFormat="1" ht="31.2" outlineLevel="1" x14ac:dyDescent="0.3">
      <c r="B20" s="356" t="str">
        <f>CODES!G20</f>
        <v>PROV_CR_MF12</v>
      </c>
      <c r="C20" s="16" t="s">
        <v>80</v>
      </c>
      <c r="D20" s="15"/>
      <c r="E20" s="81" t="s">
        <v>94</v>
      </c>
      <c r="F20" s="195" t="s">
        <v>82</v>
      </c>
      <c r="G20" s="314">
        <f>IF(COUNTA(G21:G24)&lt;4,"",SUM(G21,G24))</f>
        <v>2034</v>
      </c>
      <c r="H20" s="291"/>
      <c r="I20" s="293"/>
      <c r="J20" s="294" t="str">
        <f>IF(TRIM(I20)="", "", IF(VLOOKUP(I20,'Footnotes list'!$D$9:$E$107,2,FALSE)=0,"",VLOOKUP(I20,'Footnotes list'!$D$9:$E$107,2,FALSE) ) )</f>
        <v/>
      </c>
      <c r="K20" s="563">
        <f>IF(COUNTA(K21:K24)&lt;4,"",SUM(K21,K24))</f>
        <v>0</v>
      </c>
      <c r="L20" s="291"/>
      <c r="M20" s="293"/>
      <c r="N20" s="294" t="str">
        <f>IF(TRIM(M20)="", "", IF(VLOOKUP(M20,'Footnotes list'!$D$9:$E$107,2,FALSE)=0,"",VLOOKUP(M20,'Footnotes list'!$D$9:$E$107,2,FALSE) ) )</f>
        <v/>
      </c>
      <c r="O20" s="574">
        <f>IF(COUNTA(O21:O24)&lt;4,"",SUM(O21,O24))</f>
        <v>0</v>
      </c>
      <c r="P20" s="291"/>
      <c r="Q20" s="293"/>
      <c r="R20" s="294" t="str">
        <f>IF(TRIM(Q20)="", "", IF(VLOOKUP(Q20,'Footnotes list'!$D$9:$E$107,2,FALSE)=0,"",VLOOKUP(Q20,'Footnotes list'!$D$9:$E$107,2,FALSE) ) )</f>
        <v/>
      </c>
      <c r="S20" s="563">
        <f>IF(COUNTA(S21:S24)&lt;4,"",SUM(S21,S24))</f>
        <v>0</v>
      </c>
      <c r="T20" s="291"/>
      <c r="U20" s="293"/>
      <c r="V20" s="294" t="str">
        <f>IF(TRIM(U20)="", "", IF(VLOOKUP(U20,'Footnotes list'!$D$9:$E$107,2,FALSE)=0,"",VLOOKUP(U20,'Footnotes list'!$D$9:$E$107,2,FALSE) ) )</f>
        <v/>
      </c>
      <c r="W20" s="563">
        <f>IF(COUNTA(W21:W24)&lt;4,"",SUM(W21,W24))</f>
        <v>0</v>
      </c>
      <c r="X20" s="291"/>
      <c r="Y20" s="293"/>
      <c r="Z20" s="294" t="str">
        <f>IF(TRIM(Y20)="", "", IF(VLOOKUP(Y20,'Footnotes list'!$D$9:$E$107,2,FALSE)=0,"",VLOOKUP(Y20,'Footnotes list'!$D$9:$E$107,2,FALSE) ) )</f>
        <v/>
      </c>
      <c r="AA20" s="316">
        <f t="shared" si="0"/>
        <v>2034</v>
      </c>
      <c r="AB20" s="291"/>
      <c r="AC20" s="293"/>
      <c r="AD20" s="329" t="str">
        <f>IF(TRIM(AC20)="", "", IF(VLOOKUP(AC20,'Footnotes list'!$D$9:$E$107,2,FALSE)=0,"",VLOOKUP(AC20,'Footnotes list'!$D$9:$E$107,2,FALSE) ) )</f>
        <v/>
      </c>
    </row>
    <row r="21" spans="2:30" s="12" customFormat="1" ht="15.6" outlineLevel="1" x14ac:dyDescent="0.3">
      <c r="B21" s="356" t="str">
        <f>CODES!G21</f>
        <v>PROV_CR_MF121</v>
      </c>
      <c r="C21" s="16" t="s">
        <v>80</v>
      </c>
      <c r="D21" s="15"/>
      <c r="E21" s="81" t="s">
        <v>95</v>
      </c>
      <c r="F21" s="195" t="s">
        <v>82</v>
      </c>
      <c r="G21" s="314">
        <f>IF(COUNTA(G22:G23)&lt;2,"",SUM(G22:G23))</f>
        <v>1263</v>
      </c>
      <c r="H21" s="291"/>
      <c r="I21" s="293"/>
      <c r="J21" s="294" t="str">
        <f>IF(TRIM(I21)="", "", IF(VLOOKUP(I21,'Footnotes list'!$D$9:$E$107,2,FALSE)=0,"",VLOOKUP(I21,'Footnotes list'!$D$9:$E$107,2,FALSE) ) )</f>
        <v/>
      </c>
      <c r="K21" s="563">
        <f>IF(COUNTA(K22:K23)&lt;2,"",SUM(K22:K23))</f>
        <v>0</v>
      </c>
      <c r="L21" s="291"/>
      <c r="M21" s="293"/>
      <c r="N21" s="294" t="str">
        <f>IF(TRIM(M21)="", "", IF(VLOOKUP(M21,'Footnotes list'!$D$9:$E$107,2,FALSE)=0,"",VLOOKUP(M21,'Footnotes list'!$D$9:$E$107,2,FALSE) ) )</f>
        <v/>
      </c>
      <c r="O21" s="574">
        <f>IF(COUNTA(O22:O23)&lt;2,"",SUM(O22:O23))</f>
        <v>0</v>
      </c>
      <c r="P21" s="291"/>
      <c r="Q21" s="293"/>
      <c r="R21" s="294" t="str">
        <f>IF(TRIM(Q21)="", "", IF(VLOOKUP(Q21,'Footnotes list'!$D$9:$E$107,2,FALSE)=0,"",VLOOKUP(Q21,'Footnotes list'!$D$9:$E$107,2,FALSE) ) )</f>
        <v/>
      </c>
      <c r="S21" s="563">
        <f>IF(COUNTA(S22:S23)&lt;2,"",SUM(S22:S23))</f>
        <v>0</v>
      </c>
      <c r="T21" s="291"/>
      <c r="U21" s="293"/>
      <c r="V21" s="294" t="str">
        <f>IF(TRIM(U21)="", "", IF(VLOOKUP(U21,'Footnotes list'!$D$9:$E$107,2,FALSE)=0,"",VLOOKUP(U21,'Footnotes list'!$D$9:$E$107,2,FALSE) ) )</f>
        <v/>
      </c>
      <c r="W21" s="563">
        <f>IF(COUNTA(W22:W23)&lt;2,"",SUM(W22:W23))</f>
        <v>0</v>
      </c>
      <c r="X21" s="291"/>
      <c r="Y21" s="293"/>
      <c r="Z21" s="294" t="str">
        <f>IF(TRIM(Y21)="", "", IF(VLOOKUP(Y21,'Footnotes list'!$D$9:$E$107,2,FALSE)=0,"",VLOOKUP(Y21,'Footnotes list'!$D$9:$E$107,2,FALSE) ) )</f>
        <v/>
      </c>
      <c r="AA21" s="316">
        <f t="shared" si="0"/>
        <v>1263</v>
      </c>
      <c r="AB21" s="291"/>
      <c r="AC21" s="293"/>
      <c r="AD21" s="329" t="str">
        <f>IF(TRIM(AC21)="", "", IF(VLOOKUP(AC21,'Footnotes list'!$D$9:$E$107,2,FALSE)=0,"",VLOOKUP(AC21,'Footnotes list'!$D$9:$E$107,2,FALSE) ) )</f>
        <v/>
      </c>
    </row>
    <row r="22" spans="2:30" s="12" customFormat="1" ht="15.6" outlineLevel="1" x14ac:dyDescent="0.3">
      <c r="B22" s="356" t="str">
        <f>CODES!G22</f>
        <v>PROV_CR_MF1211</v>
      </c>
      <c r="C22" s="16" t="s">
        <v>80</v>
      </c>
      <c r="D22" s="15"/>
      <c r="E22" s="81" t="s">
        <v>96</v>
      </c>
      <c r="F22" s="195" t="s">
        <v>82</v>
      </c>
      <c r="G22" s="313">
        <v>1135</v>
      </c>
      <c r="H22" s="291"/>
      <c r="I22" s="293"/>
      <c r="J22" s="294" t="str">
        <f>IF(TRIM(I22)="", "", IF(VLOOKUP(I22,'Footnotes list'!$D$9:$E$107,2,FALSE)=0,"",VLOOKUP(I22,'Footnotes list'!$D$9:$E$107,2,FALSE) ) )</f>
        <v/>
      </c>
      <c r="K22" s="553">
        <v>0</v>
      </c>
      <c r="L22" s="291"/>
      <c r="M22" s="293"/>
      <c r="N22" s="294" t="str">
        <f>IF(TRIM(M22)="", "", IF(VLOOKUP(M22,'Footnotes list'!$D$9:$E$107,2,FALSE)=0,"",VLOOKUP(M22,'Footnotes list'!$D$9:$E$107,2,FALSE) ) )</f>
        <v/>
      </c>
      <c r="O22" s="571">
        <v>0</v>
      </c>
      <c r="P22" s="291"/>
      <c r="Q22" s="293"/>
      <c r="R22" s="294" t="str">
        <f>IF(TRIM(Q22)="", "", IF(VLOOKUP(Q22,'Footnotes list'!$D$9:$E$107,2,FALSE)=0,"",VLOOKUP(Q22,'Footnotes list'!$D$9:$E$107,2,FALSE) ) )</f>
        <v/>
      </c>
      <c r="S22" s="553">
        <v>0</v>
      </c>
      <c r="T22" s="291"/>
      <c r="U22" s="293"/>
      <c r="V22" s="294" t="str">
        <f>IF(TRIM(U22)="", "", IF(VLOOKUP(U22,'Footnotes list'!$D$9:$E$107,2,FALSE)=0,"",VLOOKUP(U22,'Footnotes list'!$D$9:$E$107,2,FALSE) ) )</f>
        <v/>
      </c>
      <c r="W22" s="553">
        <v>0</v>
      </c>
      <c r="X22" s="291"/>
      <c r="Y22" s="293"/>
      <c r="Z22" s="294" t="str">
        <f>IF(TRIM(Y22)="", "", IF(VLOOKUP(Y22,'Footnotes list'!$D$9:$E$107,2,FALSE)=0,"",VLOOKUP(Y22,'Footnotes list'!$D$9:$E$107,2,FALSE) ) )</f>
        <v/>
      </c>
      <c r="AA22" s="316">
        <f t="shared" si="0"/>
        <v>1135</v>
      </c>
      <c r="AB22" s="291"/>
      <c r="AC22" s="293"/>
      <c r="AD22" s="329" t="str">
        <f>IF(TRIM(AC22)="", "", IF(VLOOKUP(AC22,'Footnotes list'!$D$9:$E$107,2,FALSE)=0,"",VLOOKUP(AC22,'Footnotes list'!$D$9:$E$107,2,FALSE) ) )</f>
        <v/>
      </c>
    </row>
    <row r="23" spans="2:30" s="12" customFormat="1" ht="31.2" outlineLevel="1" x14ac:dyDescent="0.3">
      <c r="B23" s="356" t="str">
        <f>CODES!G23</f>
        <v>PROV_CR_MF1212</v>
      </c>
      <c r="C23" s="16" t="s">
        <v>80</v>
      </c>
      <c r="D23" s="15"/>
      <c r="E23" s="81" t="s">
        <v>97</v>
      </c>
      <c r="F23" s="195" t="s">
        <v>82</v>
      </c>
      <c r="G23" s="313">
        <v>128</v>
      </c>
      <c r="H23" s="290"/>
      <c r="I23" s="292"/>
      <c r="J23" s="294" t="str">
        <f>IF(TRIM(I23)="", "", IF(VLOOKUP(I23,'Footnotes list'!$D$9:$E$107,2,FALSE)=0,"",VLOOKUP(I23,'Footnotes list'!$D$9:$E$107,2,FALSE) ) )</f>
        <v/>
      </c>
      <c r="K23" s="553">
        <v>0</v>
      </c>
      <c r="L23" s="290"/>
      <c r="M23" s="292"/>
      <c r="N23" s="294" t="str">
        <f>IF(TRIM(M23)="", "", IF(VLOOKUP(M23,'Footnotes list'!$D$9:$E$107,2,FALSE)=0,"",VLOOKUP(M23,'Footnotes list'!$D$9:$E$107,2,FALSE) ) )</f>
        <v/>
      </c>
      <c r="O23" s="571">
        <v>0</v>
      </c>
      <c r="P23" s="290"/>
      <c r="Q23" s="292"/>
      <c r="R23" s="294" t="str">
        <f>IF(TRIM(Q23)="", "", IF(VLOOKUP(Q23,'Footnotes list'!$D$9:$E$107,2,FALSE)=0,"",VLOOKUP(Q23,'Footnotes list'!$D$9:$E$107,2,FALSE) ) )</f>
        <v/>
      </c>
      <c r="S23" s="553">
        <v>0</v>
      </c>
      <c r="T23" s="290"/>
      <c r="U23" s="292"/>
      <c r="V23" s="294" t="str">
        <f>IF(TRIM(U23)="", "", IF(VLOOKUP(U23,'Footnotes list'!$D$9:$E$107,2,FALSE)=0,"",VLOOKUP(U23,'Footnotes list'!$D$9:$E$107,2,FALSE) ) )</f>
        <v/>
      </c>
      <c r="W23" s="553">
        <v>0</v>
      </c>
      <c r="X23" s="290"/>
      <c r="Y23" s="292"/>
      <c r="Z23" s="294" t="str">
        <f>IF(TRIM(Y23)="", "", IF(VLOOKUP(Y23,'Footnotes list'!$D$9:$E$107,2,FALSE)=0,"",VLOOKUP(Y23,'Footnotes list'!$D$9:$E$107,2,FALSE) ) )</f>
        <v/>
      </c>
      <c r="AA23" s="316">
        <f t="shared" si="0"/>
        <v>128</v>
      </c>
      <c r="AB23" s="290"/>
      <c r="AC23" s="292"/>
      <c r="AD23" s="329" t="str">
        <f>IF(TRIM(AC23)="", "", IF(VLOOKUP(AC23,'Footnotes list'!$D$9:$E$107,2,FALSE)=0,"",VLOOKUP(AC23,'Footnotes list'!$D$9:$E$107,2,FALSE) ) )</f>
        <v/>
      </c>
    </row>
    <row r="24" spans="2:30" s="12" customFormat="1" ht="15.6" outlineLevel="1" x14ac:dyDescent="0.3">
      <c r="B24" s="356" t="str">
        <f>CODES!G24</f>
        <v>PROV_CR_MF122</v>
      </c>
      <c r="C24" s="16" t="s">
        <v>80</v>
      </c>
      <c r="D24" s="15"/>
      <c r="E24" s="81" t="s">
        <v>98</v>
      </c>
      <c r="F24" s="195" t="s">
        <v>82</v>
      </c>
      <c r="G24" s="314">
        <f>IF(COUNTA(G25:G26)&lt;2,"",SUM(G25:G26))</f>
        <v>771</v>
      </c>
      <c r="H24" s="291"/>
      <c r="I24" s="293"/>
      <c r="J24" s="294" t="str">
        <f>IF(TRIM(I24)="", "", IF(VLOOKUP(I24,'Footnotes list'!$D$9:$E$107,2,FALSE)=0,"",VLOOKUP(I24,'Footnotes list'!$D$9:$E$107,2,FALSE) ) )</f>
        <v/>
      </c>
      <c r="K24" s="563">
        <f>IF(COUNTA(K25:K26)&lt;2,"",SUM(K25:K26))</f>
        <v>0</v>
      </c>
      <c r="L24" s="291"/>
      <c r="M24" s="293"/>
      <c r="N24" s="294" t="str">
        <f>IF(TRIM(M24)="", "", IF(VLOOKUP(M24,'Footnotes list'!$D$9:$E$107,2,FALSE)=0,"",VLOOKUP(M24,'Footnotes list'!$D$9:$E$107,2,FALSE) ) )</f>
        <v/>
      </c>
      <c r="O24" s="574">
        <f>IF(COUNTA(O25:O26)&lt;2,"",SUM(O25:O26))</f>
        <v>0</v>
      </c>
      <c r="P24" s="291"/>
      <c r="Q24" s="293"/>
      <c r="R24" s="294" t="str">
        <f>IF(TRIM(Q24)="", "", IF(VLOOKUP(Q24,'Footnotes list'!$D$9:$E$107,2,FALSE)=0,"",VLOOKUP(Q24,'Footnotes list'!$D$9:$E$107,2,FALSE) ) )</f>
        <v/>
      </c>
      <c r="S24" s="563">
        <f>IF(COUNTA(S25:S26)&lt;2,"",SUM(S25:S26))</f>
        <v>0</v>
      </c>
      <c r="T24" s="291"/>
      <c r="U24" s="293"/>
      <c r="V24" s="294" t="str">
        <f>IF(TRIM(U24)="", "", IF(VLOOKUP(U24,'Footnotes list'!$D$9:$E$107,2,FALSE)=0,"",VLOOKUP(U24,'Footnotes list'!$D$9:$E$107,2,FALSE) ) )</f>
        <v/>
      </c>
      <c r="W24" s="563">
        <f>IF(COUNTA(W25:W26)&lt;2,"",SUM(W25:W26))</f>
        <v>0</v>
      </c>
      <c r="X24" s="291"/>
      <c r="Y24" s="293"/>
      <c r="Z24" s="294" t="str">
        <f>IF(TRIM(Y24)="", "", IF(VLOOKUP(Y24,'Footnotes list'!$D$9:$E$107,2,FALSE)=0,"",VLOOKUP(Y24,'Footnotes list'!$D$9:$E$107,2,FALSE) ) )</f>
        <v/>
      </c>
      <c r="AA24" s="316">
        <f t="shared" si="0"/>
        <v>771</v>
      </c>
      <c r="AB24" s="291"/>
      <c r="AC24" s="293"/>
      <c r="AD24" s="329" t="str">
        <f>IF(TRIM(AC24)="", "", IF(VLOOKUP(AC24,'Footnotes list'!$D$9:$E$107,2,FALSE)=0,"",VLOOKUP(AC24,'Footnotes list'!$D$9:$E$107,2,FALSE) ) )</f>
        <v/>
      </c>
    </row>
    <row r="25" spans="2:30" s="12" customFormat="1" ht="31.2" outlineLevel="1" x14ac:dyDescent="0.3">
      <c r="B25" s="356" t="str">
        <f>CODES!G25</f>
        <v>PROV_CR_MF1221</v>
      </c>
      <c r="C25" s="16" t="s">
        <v>80</v>
      </c>
      <c r="D25" s="15"/>
      <c r="E25" s="81" t="s">
        <v>99</v>
      </c>
      <c r="F25" s="195" t="s">
        <v>82</v>
      </c>
      <c r="G25" s="313">
        <v>490</v>
      </c>
      <c r="H25" s="291"/>
      <c r="I25" s="293"/>
      <c r="J25" s="294" t="str">
        <f>IF(TRIM(I25)="", "", IF(VLOOKUP(I25,'Footnotes list'!$D$9:$E$107,2,FALSE)=0,"",VLOOKUP(I25,'Footnotes list'!$D$9:$E$107,2,FALSE) ) )</f>
        <v/>
      </c>
      <c r="K25" s="553">
        <v>0</v>
      </c>
      <c r="L25" s="291"/>
      <c r="M25" s="293"/>
      <c r="N25" s="294" t="str">
        <f>IF(TRIM(M25)="", "", IF(VLOOKUP(M25,'Footnotes list'!$D$9:$E$107,2,FALSE)=0,"",VLOOKUP(M25,'Footnotes list'!$D$9:$E$107,2,FALSE) ) )</f>
        <v/>
      </c>
      <c r="O25" s="571">
        <v>0</v>
      </c>
      <c r="P25" s="291"/>
      <c r="Q25" s="293"/>
      <c r="R25" s="294" t="str">
        <f>IF(TRIM(Q25)="", "", IF(VLOOKUP(Q25,'Footnotes list'!$D$9:$E$107,2,FALSE)=0,"",VLOOKUP(Q25,'Footnotes list'!$D$9:$E$107,2,FALSE) ) )</f>
        <v/>
      </c>
      <c r="S25" s="553">
        <v>0</v>
      </c>
      <c r="T25" s="291"/>
      <c r="U25" s="293"/>
      <c r="V25" s="294" t="str">
        <f>IF(TRIM(U25)="", "", IF(VLOOKUP(U25,'Footnotes list'!$D$9:$E$107,2,FALSE)=0,"",VLOOKUP(U25,'Footnotes list'!$D$9:$E$107,2,FALSE) ) )</f>
        <v/>
      </c>
      <c r="W25" s="553">
        <v>0</v>
      </c>
      <c r="X25" s="291"/>
      <c r="Y25" s="293"/>
      <c r="Z25" s="294" t="str">
        <f>IF(TRIM(Y25)="", "", IF(VLOOKUP(Y25,'Footnotes list'!$D$9:$E$107,2,FALSE)=0,"",VLOOKUP(Y25,'Footnotes list'!$D$9:$E$107,2,FALSE) ) )</f>
        <v/>
      </c>
      <c r="AA25" s="316">
        <f t="shared" si="0"/>
        <v>490</v>
      </c>
      <c r="AB25" s="291"/>
      <c r="AC25" s="293"/>
      <c r="AD25" s="329" t="str">
        <f>IF(TRIM(AC25)="", "", IF(VLOOKUP(AC25,'Footnotes list'!$D$9:$E$107,2,FALSE)=0,"",VLOOKUP(AC25,'Footnotes list'!$D$9:$E$107,2,FALSE) ) )</f>
        <v/>
      </c>
    </row>
    <row r="26" spans="2:30" s="12" customFormat="1" ht="16.2" outlineLevel="1" thickBot="1" x14ac:dyDescent="0.35">
      <c r="B26" s="356" t="str">
        <f>CODES!G26</f>
        <v>PROV_CR_MF1222</v>
      </c>
      <c r="C26" s="16" t="s">
        <v>80</v>
      </c>
      <c r="D26" s="15"/>
      <c r="E26" s="200" t="s">
        <v>100</v>
      </c>
      <c r="F26" s="199" t="s">
        <v>82</v>
      </c>
      <c r="G26" s="417">
        <v>281</v>
      </c>
      <c r="H26" s="330"/>
      <c r="I26" s="331"/>
      <c r="J26" s="332" t="str">
        <f>IF(TRIM(I26)="", "", IF(VLOOKUP(I26,'Footnotes list'!$D$9:$E$107,2,FALSE)=0,"",VLOOKUP(I26,'Footnotes list'!$D$9:$E$107,2,FALSE) ) )</f>
        <v/>
      </c>
      <c r="K26" s="554">
        <v>0</v>
      </c>
      <c r="L26" s="330"/>
      <c r="M26" s="331"/>
      <c r="N26" s="332" t="str">
        <f>IF(TRIM(M26)="", "", IF(VLOOKUP(M26,'Footnotes list'!$D$9:$E$107,2,FALSE)=0,"",VLOOKUP(M26,'Footnotes list'!$D$9:$E$107,2,FALSE) ) )</f>
        <v/>
      </c>
      <c r="O26" s="572">
        <v>0</v>
      </c>
      <c r="P26" s="330"/>
      <c r="Q26" s="331"/>
      <c r="R26" s="332" t="str">
        <f>IF(TRIM(Q26)="", "", IF(VLOOKUP(Q26,'Footnotes list'!$D$9:$E$107,2,FALSE)=0,"",VLOOKUP(Q26,'Footnotes list'!$D$9:$E$107,2,FALSE) ) )</f>
        <v/>
      </c>
      <c r="S26" s="554">
        <v>0</v>
      </c>
      <c r="T26" s="330"/>
      <c r="U26" s="331"/>
      <c r="V26" s="332" t="str">
        <f>IF(TRIM(U26)="", "", IF(VLOOKUP(U26,'Footnotes list'!$D$9:$E$107,2,FALSE)=0,"",VLOOKUP(U26,'Footnotes list'!$D$9:$E$107,2,FALSE) ) )</f>
        <v/>
      </c>
      <c r="W26" s="554">
        <v>0</v>
      </c>
      <c r="X26" s="330"/>
      <c r="Y26" s="331"/>
      <c r="Z26" s="332" t="str">
        <f>IF(TRIM(Y26)="", "", IF(VLOOKUP(Y26,'Footnotes list'!$D$9:$E$107,2,FALSE)=0,"",VLOOKUP(Y26,'Footnotes list'!$D$9:$E$107,2,FALSE) ) )</f>
        <v/>
      </c>
      <c r="AA26" s="336">
        <f t="shared" si="0"/>
        <v>281</v>
      </c>
      <c r="AB26" s="330"/>
      <c r="AC26" s="331"/>
      <c r="AD26" s="334" t="str">
        <f>IF(TRIM(AC26)="", "", IF(VLOOKUP(AC26,'Footnotes list'!$D$9:$E$107,2,FALSE)=0,"",VLOOKUP(AC26,'Footnotes list'!$D$9:$E$107,2,FALSE) ) )</f>
        <v/>
      </c>
    </row>
    <row r="27" spans="2:30" x14ac:dyDescent="0.3">
      <c r="B27" s="356" t="str">
        <f>CODES!G27</f>
        <v>PROV_POLN_MF11_12</v>
      </c>
      <c r="C27" s="16" t="s">
        <v>80</v>
      </c>
      <c r="E27" s="10" t="s">
        <v>101</v>
      </c>
      <c r="F27" s="198" t="s">
        <v>82</v>
      </c>
      <c r="G27" s="322">
        <f>IF(COUNTA(G28:G39)&lt;2,"",SUM(G28,G39))</f>
        <v>1665</v>
      </c>
      <c r="H27" s="323"/>
      <c r="I27" s="324"/>
      <c r="J27" s="325" t="str">
        <f>IF(TRIM(I27)="", "", IF(VLOOKUP(I27,'Footnotes list'!$D$9:$E$107,2,FALSE)=0,"",VLOOKUP(I27,'Footnotes list'!$D$9:$E$107,2,FALSE) ) )</f>
        <v/>
      </c>
      <c r="K27" s="562">
        <f>IF(COUNTA(K28:K39)&lt;2,"",SUM(K28,K39))</f>
        <v>0</v>
      </c>
      <c r="L27" s="323"/>
      <c r="M27" s="324"/>
      <c r="N27" s="325" t="str">
        <f>IF(TRIM(M27)="", "", IF(VLOOKUP(M27,'Footnotes list'!$D$9:$E$107,2,FALSE)=0,"",VLOOKUP(M27,'Footnotes list'!$D$9:$E$107,2,FALSE) ) )</f>
        <v/>
      </c>
      <c r="O27" s="322">
        <f>IF(COUNTA(O28:O39)&lt;2,"",SUM(O28,O39))</f>
        <v>0</v>
      </c>
      <c r="P27" s="323"/>
      <c r="Q27" s="324"/>
      <c r="R27" s="325" t="str">
        <f>IF(TRIM(Q27)="", "", IF(VLOOKUP(Q27,'Footnotes list'!$D$9:$E$107,2,FALSE)=0,"",VLOOKUP(Q27,'Footnotes list'!$D$9:$E$107,2,FALSE) ) )</f>
        <v/>
      </c>
      <c r="S27" s="562">
        <f>IF(COUNTA(S28:S39)&lt;2,"",SUM(S28,S39))</f>
        <v>0</v>
      </c>
      <c r="T27" s="323"/>
      <c r="U27" s="324"/>
      <c r="V27" s="325" t="str">
        <f>IF(TRIM(U27)="", "", IF(VLOOKUP(U27,'Footnotes list'!$D$9:$E$107,2,FALSE)=0,"",VLOOKUP(U27,'Footnotes list'!$D$9:$E$107,2,FALSE) ) )</f>
        <v/>
      </c>
      <c r="W27" s="562">
        <f>IF(COUNTA(W28:W39)&lt;2,"",SUM(W28,W39))</f>
        <v>0</v>
      </c>
      <c r="X27" s="323"/>
      <c r="Y27" s="324"/>
      <c r="Z27" s="325" t="str">
        <f>IF(TRIM(Y27)="", "", IF(VLOOKUP(Y27,'Footnotes list'!$D$9:$E$107,2,FALSE)=0,"",VLOOKUP(Y27,'Footnotes list'!$D$9:$E$107,2,FALSE) ) )</f>
        <v/>
      </c>
      <c r="AA27" s="327">
        <f t="shared" si="0"/>
        <v>1665</v>
      </c>
      <c r="AB27" s="323"/>
      <c r="AC27" s="324"/>
      <c r="AD27" s="328" t="str">
        <f>IF(TRIM(AC27)="", "", IF(VLOOKUP(AC27,'Footnotes list'!$D$9:$E$107,2,FALSE)=0,"",VLOOKUP(AC27,'Footnotes list'!$D$9:$E$107,2,FALSE) ) )</f>
        <v/>
      </c>
    </row>
    <row r="28" spans="2:30" s="13" customFormat="1" ht="15.6" outlineLevel="1" x14ac:dyDescent="0.3">
      <c r="B28" s="356" t="str">
        <f>CODES!G28</f>
        <v>PROV_POLN_MF11</v>
      </c>
      <c r="C28" s="16" t="s">
        <v>80</v>
      </c>
      <c r="D28" s="15"/>
      <c r="E28" s="81" t="s">
        <v>83</v>
      </c>
      <c r="F28" s="195" t="s">
        <v>82</v>
      </c>
      <c r="G28" s="574">
        <f>IF(COUNTA(G29:G38)&lt;10,"",SUM(G29:G38))</f>
        <v>1665</v>
      </c>
      <c r="H28" s="290"/>
      <c r="I28" s="292"/>
      <c r="J28" s="294" t="str">
        <f>IF(TRIM(I28)="", "", IF(VLOOKUP(I28,'Footnotes list'!$D$9:$E$107,2,FALSE)=0,"",VLOOKUP(I28,'Footnotes list'!$D$9:$E$107,2,FALSE) ) )</f>
        <v/>
      </c>
      <c r="K28" s="563">
        <f>IF(COUNTA(K29:K38)&lt;10,"",SUM(K29:K38))</f>
        <v>0</v>
      </c>
      <c r="L28" s="290"/>
      <c r="M28" s="292"/>
      <c r="N28" s="294" t="str">
        <f>IF(TRIM(M28)="", "", IF(VLOOKUP(M28,'Footnotes list'!$D$9:$E$107,2,FALSE)=0,"",VLOOKUP(M28,'Footnotes list'!$D$9:$E$107,2,FALSE) ) )</f>
        <v/>
      </c>
      <c r="O28" s="574">
        <f>IF(COUNTA(O29:O38)&lt;10,"",SUM(O29:O38))</f>
        <v>0</v>
      </c>
      <c r="P28" s="290"/>
      <c r="Q28" s="292"/>
      <c r="R28" s="294" t="str">
        <f>IF(TRIM(Q28)="", "", IF(VLOOKUP(Q28,'Footnotes list'!$D$9:$E$107,2,FALSE)=0,"",VLOOKUP(Q28,'Footnotes list'!$D$9:$E$107,2,FALSE) ) )</f>
        <v/>
      </c>
      <c r="S28" s="563">
        <f>IF(COUNTA(S29:S38)&lt;10,"",SUM(S29:S38))</f>
        <v>0</v>
      </c>
      <c r="T28" s="290"/>
      <c r="U28" s="292"/>
      <c r="V28" s="294" t="str">
        <f>IF(TRIM(U28)="", "", IF(VLOOKUP(U28,'Footnotes list'!$D$9:$E$107,2,FALSE)=0,"",VLOOKUP(U28,'Footnotes list'!$D$9:$E$107,2,FALSE) ) )</f>
        <v/>
      </c>
      <c r="W28" s="563">
        <f>IF(COUNTA(W29:W38)&lt;10,"",SUM(W29:W38))</f>
        <v>0</v>
      </c>
      <c r="X28" s="290"/>
      <c r="Y28" s="292"/>
      <c r="Z28" s="294" t="str">
        <f>IF(TRIM(Y28)="", "", IF(VLOOKUP(Y28,'Footnotes list'!$D$9:$E$107,2,FALSE)=0,"",VLOOKUP(Y28,'Footnotes list'!$D$9:$E$107,2,FALSE) ) )</f>
        <v/>
      </c>
      <c r="AA28" s="316">
        <f t="shared" si="0"/>
        <v>1665</v>
      </c>
      <c r="AB28" s="290"/>
      <c r="AC28" s="292"/>
      <c r="AD28" s="329" t="str">
        <f>IF(TRIM(AC28)="", "", IF(VLOOKUP(AC28,'Footnotes list'!$D$9:$E$107,2,FALSE)=0,"",VLOOKUP(AC28,'Footnotes list'!$D$9:$E$107,2,FALSE) ) )</f>
        <v/>
      </c>
    </row>
    <row r="29" spans="2:30" s="13" customFormat="1" ht="15.6" outlineLevel="1" x14ac:dyDescent="0.3">
      <c r="B29" s="356" t="str">
        <f>CODES!G29</f>
        <v>PROV_POLN_MF111</v>
      </c>
      <c r="C29" s="16" t="s">
        <v>80</v>
      </c>
      <c r="D29" s="15"/>
      <c r="E29" s="81" t="s">
        <v>84</v>
      </c>
      <c r="F29" s="195" t="s">
        <v>82</v>
      </c>
      <c r="G29" s="571">
        <v>1304</v>
      </c>
      <c r="H29" s="291"/>
      <c r="I29" s="293"/>
      <c r="J29" s="294" t="str">
        <f>IF(TRIM(I29)="", "", IF(VLOOKUP(I29,'Footnotes list'!$D$9:$E$107,2,FALSE)=0,"",VLOOKUP(I29,'Footnotes list'!$D$9:$E$107,2,FALSE) ) )</f>
        <v/>
      </c>
      <c r="K29" s="553">
        <v>0</v>
      </c>
      <c r="L29" s="291"/>
      <c r="M29" s="293"/>
      <c r="N29" s="294" t="str">
        <f>IF(TRIM(M29)="", "", IF(VLOOKUP(M29,'Footnotes list'!$D$9:$E$107,2,FALSE)=0,"",VLOOKUP(M29,'Footnotes list'!$D$9:$E$107,2,FALSE) ) )</f>
        <v/>
      </c>
      <c r="O29" s="571">
        <v>0</v>
      </c>
      <c r="P29" s="291"/>
      <c r="Q29" s="293"/>
      <c r="R29" s="294" t="str">
        <f>IF(TRIM(Q29)="", "", IF(VLOOKUP(Q29,'Footnotes list'!$D$9:$E$107,2,FALSE)=0,"",VLOOKUP(Q29,'Footnotes list'!$D$9:$E$107,2,FALSE) ) )</f>
        <v/>
      </c>
      <c r="S29" s="553">
        <v>0</v>
      </c>
      <c r="T29" s="291"/>
      <c r="U29" s="293"/>
      <c r="V29" s="294" t="str">
        <f>IF(TRIM(U29)="", "", IF(VLOOKUP(U29,'Footnotes list'!$D$9:$E$107,2,FALSE)=0,"",VLOOKUP(U29,'Footnotes list'!$D$9:$E$107,2,FALSE) ) )</f>
        <v/>
      </c>
      <c r="W29" s="553">
        <v>0</v>
      </c>
      <c r="X29" s="291"/>
      <c r="Y29" s="293"/>
      <c r="Z29" s="294" t="str">
        <f>IF(TRIM(Y29)="", "", IF(VLOOKUP(Y29,'Footnotes list'!$D$9:$E$107,2,FALSE)=0,"",VLOOKUP(Y29,'Footnotes list'!$D$9:$E$107,2,FALSE) ) )</f>
        <v/>
      </c>
      <c r="AA29" s="316">
        <f t="shared" si="0"/>
        <v>1304</v>
      </c>
      <c r="AB29" s="291"/>
      <c r="AC29" s="293"/>
      <c r="AD29" s="329" t="str">
        <f>IF(TRIM(AC29)="", "", IF(VLOOKUP(AC29,'Footnotes list'!$D$9:$E$107,2,FALSE)=0,"",VLOOKUP(AC29,'Footnotes list'!$D$9:$E$107,2,FALSE) ) )</f>
        <v/>
      </c>
    </row>
    <row r="30" spans="2:30" s="13" customFormat="1" ht="15.6" outlineLevel="1" x14ac:dyDescent="0.3">
      <c r="B30" s="356" t="str">
        <f>CODES!G30</f>
        <v>PROV_POLN_MF112</v>
      </c>
      <c r="C30" s="16" t="s">
        <v>80</v>
      </c>
      <c r="D30" s="15"/>
      <c r="E30" s="81" t="s">
        <v>85</v>
      </c>
      <c r="F30" s="195" t="s">
        <v>82</v>
      </c>
      <c r="G30" s="571">
        <v>75</v>
      </c>
      <c r="H30" s="291"/>
      <c r="I30" s="293"/>
      <c r="J30" s="294" t="str">
        <f>IF(TRIM(I30)="", "", IF(VLOOKUP(I30,'Footnotes list'!$D$9:$E$107,2,FALSE)=0,"",VLOOKUP(I30,'Footnotes list'!$D$9:$E$107,2,FALSE) ) )</f>
        <v/>
      </c>
      <c r="K30" s="553">
        <v>0</v>
      </c>
      <c r="L30" s="291"/>
      <c r="M30" s="293"/>
      <c r="N30" s="294" t="str">
        <f>IF(TRIM(M30)="", "", IF(VLOOKUP(M30,'Footnotes list'!$D$9:$E$107,2,FALSE)=0,"",VLOOKUP(M30,'Footnotes list'!$D$9:$E$107,2,FALSE) ) )</f>
        <v/>
      </c>
      <c r="O30" s="571">
        <v>0</v>
      </c>
      <c r="P30" s="291"/>
      <c r="Q30" s="293"/>
      <c r="R30" s="294" t="str">
        <f>IF(TRIM(Q30)="", "", IF(VLOOKUP(Q30,'Footnotes list'!$D$9:$E$107,2,FALSE)=0,"",VLOOKUP(Q30,'Footnotes list'!$D$9:$E$107,2,FALSE) ) )</f>
        <v/>
      </c>
      <c r="S30" s="553">
        <v>0</v>
      </c>
      <c r="T30" s="291"/>
      <c r="U30" s="293"/>
      <c r="V30" s="294" t="str">
        <f>IF(TRIM(U30)="", "", IF(VLOOKUP(U30,'Footnotes list'!$D$9:$E$107,2,FALSE)=0,"",VLOOKUP(U30,'Footnotes list'!$D$9:$E$107,2,FALSE) ) )</f>
        <v/>
      </c>
      <c r="W30" s="553">
        <v>0</v>
      </c>
      <c r="X30" s="291"/>
      <c r="Y30" s="293"/>
      <c r="Z30" s="294" t="str">
        <f>IF(TRIM(Y30)="", "", IF(VLOOKUP(Y30,'Footnotes list'!$D$9:$E$107,2,FALSE)=0,"",VLOOKUP(Y30,'Footnotes list'!$D$9:$E$107,2,FALSE) ) )</f>
        <v/>
      </c>
      <c r="AA30" s="316">
        <f t="shared" si="0"/>
        <v>75</v>
      </c>
      <c r="AB30" s="291"/>
      <c r="AC30" s="293"/>
      <c r="AD30" s="329" t="str">
        <f>IF(TRIM(AC30)="", "", IF(VLOOKUP(AC30,'Footnotes list'!$D$9:$E$107,2,FALSE)=0,"",VLOOKUP(AC30,'Footnotes list'!$D$9:$E$107,2,FALSE) ) )</f>
        <v/>
      </c>
    </row>
    <row r="31" spans="2:30" s="13" customFormat="1" ht="15.6" outlineLevel="1" x14ac:dyDescent="0.3">
      <c r="B31" s="356" t="str">
        <f>CODES!G31</f>
        <v>PROV_POLN_MF113</v>
      </c>
      <c r="C31" s="16" t="s">
        <v>80</v>
      </c>
      <c r="D31" s="15"/>
      <c r="E31" s="81" t="s">
        <v>86</v>
      </c>
      <c r="F31" s="195" t="s">
        <v>82</v>
      </c>
      <c r="G31" s="571">
        <v>0</v>
      </c>
      <c r="H31" s="291"/>
      <c r="I31" s="293"/>
      <c r="J31" s="294" t="str">
        <f>IF(TRIM(I31)="", "", IF(VLOOKUP(I31,'Footnotes list'!$D$9:$E$107,2,FALSE)=0,"",VLOOKUP(I31,'Footnotes list'!$D$9:$E$107,2,FALSE) ) )</f>
        <v/>
      </c>
      <c r="K31" s="553">
        <v>0</v>
      </c>
      <c r="L31" s="291"/>
      <c r="M31" s="293"/>
      <c r="N31" s="294" t="str">
        <f>IF(TRIM(M31)="", "", IF(VLOOKUP(M31,'Footnotes list'!$D$9:$E$107,2,FALSE)=0,"",VLOOKUP(M31,'Footnotes list'!$D$9:$E$107,2,FALSE) ) )</f>
        <v/>
      </c>
      <c r="O31" s="571">
        <v>0</v>
      </c>
      <c r="P31" s="291"/>
      <c r="Q31" s="293"/>
      <c r="R31" s="294" t="str">
        <f>IF(TRIM(Q31)="", "", IF(VLOOKUP(Q31,'Footnotes list'!$D$9:$E$107,2,FALSE)=0,"",VLOOKUP(Q31,'Footnotes list'!$D$9:$E$107,2,FALSE) ) )</f>
        <v/>
      </c>
      <c r="S31" s="553">
        <v>0</v>
      </c>
      <c r="T31" s="291"/>
      <c r="U31" s="293"/>
      <c r="V31" s="294" t="str">
        <f>IF(TRIM(U31)="", "", IF(VLOOKUP(U31,'Footnotes list'!$D$9:$E$107,2,FALSE)=0,"",VLOOKUP(U31,'Footnotes list'!$D$9:$E$107,2,FALSE) ) )</f>
        <v/>
      </c>
      <c r="W31" s="553">
        <v>0</v>
      </c>
      <c r="X31" s="291"/>
      <c r="Y31" s="293"/>
      <c r="Z31" s="294" t="str">
        <f>IF(TRIM(Y31)="", "", IF(VLOOKUP(Y31,'Footnotes list'!$D$9:$E$107,2,FALSE)=0,"",VLOOKUP(Y31,'Footnotes list'!$D$9:$E$107,2,FALSE) ) )</f>
        <v/>
      </c>
      <c r="AA31" s="316">
        <f>IF(COUNTA(G31,K31,O31,S31,W31)&lt;5,"",SUM(G31,K31,O31,S31,W31))</f>
        <v>0</v>
      </c>
      <c r="AB31" s="291"/>
      <c r="AC31" s="293"/>
      <c r="AD31" s="329" t="str">
        <f>IF(TRIM(AC31)="", "", IF(VLOOKUP(AC31,'Footnotes list'!$D$9:$E$107,2,FALSE)=0,"",VLOOKUP(AC31,'Footnotes list'!$D$9:$E$107,2,FALSE) ) )</f>
        <v/>
      </c>
    </row>
    <row r="32" spans="2:30" s="13" customFormat="1" ht="15.6" outlineLevel="1" x14ac:dyDescent="0.3">
      <c r="B32" s="356" t="str">
        <f>CODES!G32</f>
        <v>PROV_POLN_MF114</v>
      </c>
      <c r="C32" s="16" t="s">
        <v>80</v>
      </c>
      <c r="D32" s="15"/>
      <c r="E32" s="81" t="s">
        <v>87</v>
      </c>
      <c r="F32" s="195" t="s">
        <v>82</v>
      </c>
      <c r="G32" s="571">
        <v>149</v>
      </c>
      <c r="H32" s="291"/>
      <c r="I32" s="293"/>
      <c r="J32" s="294" t="str">
        <f>IF(TRIM(I32)="", "", IF(VLOOKUP(I32,'Footnotes list'!$D$9:$E$107,2,FALSE)=0,"",VLOOKUP(I32,'Footnotes list'!$D$9:$E$107,2,FALSE) ) )</f>
        <v/>
      </c>
      <c r="K32" s="553">
        <v>0</v>
      </c>
      <c r="L32" s="291"/>
      <c r="M32" s="293"/>
      <c r="N32" s="294" t="str">
        <f>IF(TRIM(M32)="", "", IF(VLOOKUP(M32,'Footnotes list'!$D$9:$E$107,2,FALSE)=0,"",VLOOKUP(M32,'Footnotes list'!$D$9:$E$107,2,FALSE) ) )</f>
        <v/>
      </c>
      <c r="O32" s="571">
        <v>0</v>
      </c>
      <c r="P32" s="291"/>
      <c r="Q32" s="293"/>
      <c r="R32" s="294" t="str">
        <f>IF(TRIM(Q32)="", "", IF(VLOOKUP(Q32,'Footnotes list'!$D$9:$E$107,2,FALSE)=0,"",VLOOKUP(Q32,'Footnotes list'!$D$9:$E$107,2,FALSE) ) )</f>
        <v/>
      </c>
      <c r="S32" s="553">
        <v>0</v>
      </c>
      <c r="T32" s="291"/>
      <c r="U32" s="293"/>
      <c r="V32" s="294" t="str">
        <f>IF(TRIM(U32)="", "", IF(VLOOKUP(U32,'Footnotes list'!$D$9:$E$107,2,FALSE)=0,"",VLOOKUP(U32,'Footnotes list'!$D$9:$E$107,2,FALSE) ) )</f>
        <v/>
      </c>
      <c r="W32" s="553">
        <v>0</v>
      </c>
      <c r="X32" s="291"/>
      <c r="Y32" s="293"/>
      <c r="Z32" s="294" t="str">
        <f>IF(TRIM(Y32)="", "", IF(VLOOKUP(Y32,'Footnotes list'!$D$9:$E$107,2,FALSE)=0,"",VLOOKUP(Y32,'Footnotes list'!$D$9:$E$107,2,FALSE) ) )</f>
        <v/>
      </c>
      <c r="AA32" s="316">
        <f t="shared" si="0"/>
        <v>149</v>
      </c>
      <c r="AB32" s="291"/>
      <c r="AC32" s="293"/>
      <c r="AD32" s="329" t="str">
        <f>IF(TRIM(AC32)="", "", IF(VLOOKUP(AC32,'Footnotes list'!$D$9:$E$107,2,FALSE)=0,"",VLOOKUP(AC32,'Footnotes list'!$D$9:$E$107,2,FALSE) ) )</f>
        <v/>
      </c>
    </row>
    <row r="33" spans="2:30" s="13" customFormat="1" ht="15.6" outlineLevel="1" x14ac:dyDescent="0.3">
      <c r="B33" s="356" t="str">
        <f>CODES!G33</f>
        <v>PROV_POLN_MF115</v>
      </c>
      <c r="C33" s="16" t="s">
        <v>80</v>
      </c>
      <c r="D33" s="15"/>
      <c r="E33" s="81" t="s">
        <v>88</v>
      </c>
      <c r="F33" s="195" t="s">
        <v>82</v>
      </c>
      <c r="G33" s="571">
        <v>0</v>
      </c>
      <c r="H33" s="290"/>
      <c r="I33" s="292"/>
      <c r="J33" s="294" t="str">
        <f>IF(TRIM(I33)="", "", IF(VLOOKUP(I33,'Footnotes list'!$D$9:$E$107,2,FALSE)=0,"",VLOOKUP(I33,'Footnotes list'!$D$9:$E$107,2,FALSE) ) )</f>
        <v/>
      </c>
      <c r="K33" s="553">
        <v>0</v>
      </c>
      <c r="L33" s="290"/>
      <c r="M33" s="292"/>
      <c r="N33" s="294" t="str">
        <f>IF(TRIM(M33)="", "", IF(VLOOKUP(M33,'Footnotes list'!$D$9:$E$107,2,FALSE)=0,"",VLOOKUP(M33,'Footnotes list'!$D$9:$E$107,2,FALSE) ) )</f>
        <v/>
      </c>
      <c r="O33" s="571">
        <v>0</v>
      </c>
      <c r="P33" s="290"/>
      <c r="Q33" s="292"/>
      <c r="R33" s="294" t="str">
        <f>IF(TRIM(Q33)="", "", IF(VLOOKUP(Q33,'Footnotes list'!$D$9:$E$107,2,FALSE)=0,"",VLOOKUP(Q33,'Footnotes list'!$D$9:$E$107,2,FALSE) ) )</f>
        <v/>
      </c>
      <c r="S33" s="553">
        <v>0</v>
      </c>
      <c r="T33" s="290"/>
      <c r="U33" s="292"/>
      <c r="V33" s="294" t="str">
        <f>IF(TRIM(U33)="", "", IF(VLOOKUP(U33,'Footnotes list'!$D$9:$E$107,2,FALSE)=0,"",VLOOKUP(U33,'Footnotes list'!$D$9:$E$107,2,FALSE) ) )</f>
        <v/>
      </c>
      <c r="W33" s="553">
        <v>0</v>
      </c>
      <c r="X33" s="290"/>
      <c r="Y33" s="292"/>
      <c r="Z33" s="294" t="str">
        <f>IF(TRIM(Y33)="", "", IF(VLOOKUP(Y33,'Footnotes list'!$D$9:$E$107,2,FALSE)=0,"",VLOOKUP(Y33,'Footnotes list'!$D$9:$E$107,2,FALSE) ) )</f>
        <v/>
      </c>
      <c r="AA33" s="316">
        <f t="shared" si="0"/>
        <v>0</v>
      </c>
      <c r="AB33" s="290"/>
      <c r="AC33" s="292"/>
      <c r="AD33" s="329" t="str">
        <f>IF(TRIM(AC33)="", "", IF(VLOOKUP(AC33,'Footnotes list'!$D$9:$E$107,2,FALSE)=0,"",VLOOKUP(AC33,'Footnotes list'!$D$9:$E$107,2,FALSE) ) )</f>
        <v/>
      </c>
    </row>
    <row r="34" spans="2:30" s="13" customFormat="1" ht="15.6" outlineLevel="1" x14ac:dyDescent="0.3">
      <c r="B34" s="356" t="str">
        <f>CODES!G34</f>
        <v>PROV_POLN_MF116</v>
      </c>
      <c r="C34" s="16" t="s">
        <v>80</v>
      </c>
      <c r="D34" s="15"/>
      <c r="E34" s="81" t="s">
        <v>89</v>
      </c>
      <c r="F34" s="195" t="s">
        <v>82</v>
      </c>
      <c r="G34" s="571">
        <v>96</v>
      </c>
      <c r="H34" s="291"/>
      <c r="I34" s="293"/>
      <c r="J34" s="294" t="str">
        <f>IF(TRIM(I34)="", "", IF(VLOOKUP(I34,'Footnotes list'!$D$9:$E$107,2,FALSE)=0,"",VLOOKUP(I34,'Footnotes list'!$D$9:$E$107,2,FALSE) ) )</f>
        <v/>
      </c>
      <c r="K34" s="553">
        <v>0</v>
      </c>
      <c r="L34" s="291"/>
      <c r="M34" s="293"/>
      <c r="N34" s="294" t="str">
        <f>IF(TRIM(M34)="", "", IF(VLOOKUP(M34,'Footnotes list'!$D$9:$E$107,2,FALSE)=0,"",VLOOKUP(M34,'Footnotes list'!$D$9:$E$107,2,FALSE) ) )</f>
        <v/>
      </c>
      <c r="O34" s="571">
        <v>0</v>
      </c>
      <c r="P34" s="291"/>
      <c r="Q34" s="293"/>
      <c r="R34" s="294" t="str">
        <f>IF(TRIM(Q34)="", "", IF(VLOOKUP(Q34,'Footnotes list'!$D$9:$E$107,2,FALSE)=0,"",VLOOKUP(Q34,'Footnotes list'!$D$9:$E$107,2,FALSE) ) )</f>
        <v/>
      </c>
      <c r="S34" s="553">
        <v>0</v>
      </c>
      <c r="T34" s="291"/>
      <c r="U34" s="293"/>
      <c r="V34" s="294" t="str">
        <f>IF(TRIM(U34)="", "", IF(VLOOKUP(U34,'Footnotes list'!$D$9:$E$107,2,FALSE)=0,"",VLOOKUP(U34,'Footnotes list'!$D$9:$E$107,2,FALSE) ) )</f>
        <v/>
      </c>
      <c r="W34" s="553">
        <v>0</v>
      </c>
      <c r="X34" s="291"/>
      <c r="Y34" s="293"/>
      <c r="Z34" s="294" t="str">
        <f>IF(TRIM(Y34)="", "", IF(VLOOKUP(Y34,'Footnotes list'!$D$9:$E$107,2,FALSE)=0,"",VLOOKUP(Y34,'Footnotes list'!$D$9:$E$107,2,FALSE) ) )</f>
        <v/>
      </c>
      <c r="AA34" s="316">
        <f t="shared" si="0"/>
        <v>96</v>
      </c>
      <c r="AB34" s="291"/>
      <c r="AC34" s="293"/>
      <c r="AD34" s="329" t="str">
        <f>IF(TRIM(AC34)="", "", IF(VLOOKUP(AC34,'Footnotes list'!$D$9:$E$107,2,FALSE)=0,"",VLOOKUP(AC34,'Footnotes list'!$D$9:$E$107,2,FALSE) ) )</f>
        <v/>
      </c>
    </row>
    <row r="35" spans="2:30" s="13" customFormat="1" ht="15.6" outlineLevel="1" x14ac:dyDescent="0.3">
      <c r="B35" s="356" t="str">
        <f>CODES!G35</f>
        <v>PROV_POLN_MF117</v>
      </c>
      <c r="C35" s="16" t="s">
        <v>80</v>
      </c>
      <c r="D35" s="15"/>
      <c r="E35" s="81" t="s">
        <v>90</v>
      </c>
      <c r="F35" s="195" t="s">
        <v>82</v>
      </c>
      <c r="G35" s="571">
        <v>35</v>
      </c>
      <c r="H35" s="291"/>
      <c r="I35" s="293"/>
      <c r="J35" s="294" t="str">
        <f>IF(TRIM(I35)="", "", IF(VLOOKUP(I35,'Footnotes list'!$D$9:$E$107,2,FALSE)=0,"",VLOOKUP(I35,'Footnotes list'!$D$9:$E$107,2,FALSE) ) )</f>
        <v/>
      </c>
      <c r="K35" s="553">
        <v>0</v>
      </c>
      <c r="L35" s="291"/>
      <c r="M35" s="293"/>
      <c r="N35" s="294" t="str">
        <f>IF(TRIM(M35)="", "", IF(VLOOKUP(M35,'Footnotes list'!$D$9:$E$107,2,FALSE)=0,"",VLOOKUP(M35,'Footnotes list'!$D$9:$E$107,2,FALSE) ) )</f>
        <v/>
      </c>
      <c r="O35" s="571">
        <v>0</v>
      </c>
      <c r="P35" s="291"/>
      <c r="Q35" s="293"/>
      <c r="R35" s="294" t="str">
        <f>IF(TRIM(Q35)="", "", IF(VLOOKUP(Q35,'Footnotes list'!$D$9:$E$107,2,FALSE)=0,"",VLOOKUP(Q35,'Footnotes list'!$D$9:$E$107,2,FALSE) ) )</f>
        <v/>
      </c>
      <c r="S35" s="553">
        <v>0</v>
      </c>
      <c r="T35" s="291"/>
      <c r="U35" s="293"/>
      <c r="V35" s="294" t="str">
        <f>IF(TRIM(U35)="", "", IF(VLOOKUP(U35,'Footnotes list'!$D$9:$E$107,2,FALSE)=0,"",VLOOKUP(U35,'Footnotes list'!$D$9:$E$107,2,FALSE) ) )</f>
        <v/>
      </c>
      <c r="W35" s="553">
        <v>0</v>
      </c>
      <c r="X35" s="291"/>
      <c r="Y35" s="293"/>
      <c r="Z35" s="294" t="str">
        <f>IF(TRIM(Y35)="", "", IF(VLOOKUP(Y35,'Footnotes list'!$D$9:$E$107,2,FALSE)=0,"",VLOOKUP(Y35,'Footnotes list'!$D$9:$E$107,2,FALSE) ) )</f>
        <v/>
      </c>
      <c r="AA35" s="316">
        <f t="shared" si="0"/>
        <v>35</v>
      </c>
      <c r="AB35" s="291"/>
      <c r="AC35" s="293"/>
      <c r="AD35" s="329" t="str">
        <f>IF(TRIM(AC35)="", "", IF(VLOOKUP(AC35,'Footnotes list'!$D$9:$E$107,2,FALSE)=0,"",VLOOKUP(AC35,'Footnotes list'!$D$9:$E$107,2,FALSE) ) )</f>
        <v/>
      </c>
    </row>
    <row r="36" spans="2:30" s="13" customFormat="1" ht="15.6" outlineLevel="1" x14ac:dyDescent="0.3">
      <c r="B36" s="356" t="str">
        <f>CODES!G36</f>
        <v>PROV_POLN_MF118</v>
      </c>
      <c r="C36" s="16" t="s">
        <v>80</v>
      </c>
      <c r="D36" s="15"/>
      <c r="E36" s="81" t="s">
        <v>91</v>
      </c>
      <c r="F36" s="195" t="s">
        <v>82</v>
      </c>
      <c r="G36" s="571">
        <v>6</v>
      </c>
      <c r="H36" s="291"/>
      <c r="I36" s="293"/>
      <c r="J36" s="294" t="str">
        <f>IF(TRIM(I36)="", "", IF(VLOOKUP(I36,'Footnotes list'!$D$9:$E$107,2,FALSE)=0,"",VLOOKUP(I36,'Footnotes list'!$D$9:$E$107,2,FALSE) ) )</f>
        <v/>
      </c>
      <c r="K36" s="553">
        <v>0</v>
      </c>
      <c r="L36" s="291"/>
      <c r="M36" s="293"/>
      <c r="N36" s="294" t="str">
        <f>IF(TRIM(M36)="", "", IF(VLOOKUP(M36,'Footnotes list'!$D$9:$E$107,2,FALSE)=0,"",VLOOKUP(M36,'Footnotes list'!$D$9:$E$107,2,FALSE) ) )</f>
        <v/>
      </c>
      <c r="O36" s="571">
        <v>0</v>
      </c>
      <c r="P36" s="291"/>
      <c r="Q36" s="293"/>
      <c r="R36" s="294" t="str">
        <f>IF(TRIM(Q36)="", "", IF(VLOOKUP(Q36,'Footnotes list'!$D$9:$E$107,2,FALSE)=0,"",VLOOKUP(Q36,'Footnotes list'!$D$9:$E$107,2,FALSE) ) )</f>
        <v/>
      </c>
      <c r="S36" s="553">
        <v>0</v>
      </c>
      <c r="T36" s="291"/>
      <c r="U36" s="293"/>
      <c r="V36" s="294" t="str">
        <f>IF(TRIM(U36)="", "", IF(VLOOKUP(U36,'Footnotes list'!$D$9:$E$107,2,FALSE)=0,"",VLOOKUP(U36,'Footnotes list'!$D$9:$E$107,2,FALSE) ) )</f>
        <v/>
      </c>
      <c r="W36" s="553">
        <v>0</v>
      </c>
      <c r="X36" s="291"/>
      <c r="Y36" s="293"/>
      <c r="Z36" s="294" t="str">
        <f>IF(TRIM(Y36)="", "", IF(VLOOKUP(Y36,'Footnotes list'!$D$9:$E$107,2,FALSE)=0,"",VLOOKUP(Y36,'Footnotes list'!$D$9:$E$107,2,FALSE) ) )</f>
        <v/>
      </c>
      <c r="AA36" s="316">
        <f t="shared" si="0"/>
        <v>6</v>
      </c>
      <c r="AB36" s="291"/>
      <c r="AC36" s="293"/>
      <c r="AD36" s="329" t="str">
        <f>IF(TRIM(AC36)="", "", IF(VLOOKUP(AC36,'Footnotes list'!$D$9:$E$107,2,FALSE)=0,"",VLOOKUP(AC36,'Footnotes list'!$D$9:$E$107,2,FALSE) ) )</f>
        <v/>
      </c>
    </row>
    <row r="37" spans="2:30" s="13" customFormat="1" ht="15.6" outlineLevel="1" x14ac:dyDescent="0.3">
      <c r="B37" s="356" t="str">
        <f>CODES!G37</f>
        <v>PROV_POLN_MF119</v>
      </c>
      <c r="C37" s="16" t="s">
        <v>80</v>
      </c>
      <c r="D37" s="15"/>
      <c r="E37" s="81" t="s">
        <v>92</v>
      </c>
      <c r="F37" s="195" t="s">
        <v>82</v>
      </c>
      <c r="G37" s="571">
        <v>0</v>
      </c>
      <c r="H37" s="291"/>
      <c r="I37" s="293"/>
      <c r="J37" s="294" t="str">
        <f>IF(TRIM(I37)="", "", IF(VLOOKUP(I37,'Footnotes list'!$D$9:$E$107,2,FALSE)=0,"",VLOOKUP(I37,'Footnotes list'!$D$9:$E$107,2,FALSE) ) )</f>
        <v/>
      </c>
      <c r="K37" s="553">
        <v>0</v>
      </c>
      <c r="L37" s="291"/>
      <c r="M37" s="293"/>
      <c r="N37" s="294" t="str">
        <f>IF(TRIM(M37)="", "", IF(VLOOKUP(M37,'Footnotes list'!$D$9:$E$107,2,FALSE)=0,"",VLOOKUP(M37,'Footnotes list'!$D$9:$E$107,2,FALSE) ) )</f>
        <v/>
      </c>
      <c r="O37" s="571">
        <v>0</v>
      </c>
      <c r="P37" s="291"/>
      <c r="Q37" s="293"/>
      <c r="R37" s="294" t="str">
        <f>IF(TRIM(Q37)="", "", IF(VLOOKUP(Q37,'Footnotes list'!$D$9:$E$107,2,FALSE)=0,"",VLOOKUP(Q37,'Footnotes list'!$D$9:$E$107,2,FALSE) ) )</f>
        <v/>
      </c>
      <c r="S37" s="553">
        <v>0</v>
      </c>
      <c r="T37" s="291"/>
      <c r="U37" s="293"/>
      <c r="V37" s="294" t="str">
        <f>IF(TRIM(U37)="", "", IF(VLOOKUP(U37,'Footnotes list'!$D$9:$E$107,2,FALSE)=0,"",VLOOKUP(U37,'Footnotes list'!$D$9:$E$107,2,FALSE) ) )</f>
        <v/>
      </c>
      <c r="W37" s="553">
        <v>0</v>
      </c>
      <c r="X37" s="291"/>
      <c r="Y37" s="293"/>
      <c r="Z37" s="294" t="str">
        <f>IF(TRIM(Y37)="", "", IF(VLOOKUP(Y37,'Footnotes list'!$D$9:$E$107,2,FALSE)=0,"",VLOOKUP(Y37,'Footnotes list'!$D$9:$E$107,2,FALSE) ) )</f>
        <v/>
      </c>
      <c r="AA37" s="316">
        <f>IF(COUNTA(G37,K37,O37,S37,W37)&lt;5,"",SUM(G37,K37,O37,S37,W37))</f>
        <v>0</v>
      </c>
      <c r="AB37" s="291"/>
      <c r="AC37" s="293"/>
      <c r="AD37" s="329" t="str">
        <f>IF(TRIM(AC37)="", "", IF(VLOOKUP(AC37,'Footnotes list'!$D$9:$E$107,2,FALSE)=0,"",VLOOKUP(AC37,'Footnotes list'!$D$9:$E$107,2,FALSE) ) )</f>
        <v/>
      </c>
    </row>
    <row r="38" spans="2:30" s="13" customFormat="1" ht="15.6" outlineLevel="1" x14ac:dyDescent="0.3">
      <c r="B38" s="356" t="str">
        <f>CODES!G38</f>
        <v>PROV_POLN_MF11A</v>
      </c>
      <c r="C38" s="16" t="s">
        <v>80</v>
      </c>
      <c r="D38" s="15"/>
      <c r="E38" s="81" t="s">
        <v>93</v>
      </c>
      <c r="F38" s="195" t="s">
        <v>82</v>
      </c>
      <c r="G38" s="571">
        <v>0</v>
      </c>
      <c r="H38" s="290"/>
      <c r="I38" s="292"/>
      <c r="J38" s="294" t="str">
        <f>IF(TRIM(I38)="", "", IF(VLOOKUP(I38,'Footnotes list'!$D$9:$E$107,2,FALSE)=0,"",VLOOKUP(I38,'Footnotes list'!$D$9:$E$107,2,FALSE) ) )</f>
        <v/>
      </c>
      <c r="K38" s="553">
        <v>0</v>
      </c>
      <c r="L38" s="290"/>
      <c r="M38" s="292"/>
      <c r="N38" s="294" t="str">
        <f>IF(TRIM(M38)="", "", IF(VLOOKUP(M38,'Footnotes list'!$D$9:$E$107,2,FALSE)=0,"",VLOOKUP(M38,'Footnotes list'!$D$9:$E$107,2,FALSE) ) )</f>
        <v/>
      </c>
      <c r="O38" s="571">
        <v>0</v>
      </c>
      <c r="P38" s="290"/>
      <c r="Q38" s="292"/>
      <c r="R38" s="294" t="str">
        <f>IF(TRIM(Q38)="", "", IF(VLOOKUP(Q38,'Footnotes list'!$D$9:$E$107,2,FALSE)=0,"",VLOOKUP(Q38,'Footnotes list'!$D$9:$E$107,2,FALSE) ) )</f>
        <v/>
      </c>
      <c r="S38" s="553">
        <v>0</v>
      </c>
      <c r="T38" s="290"/>
      <c r="U38" s="292"/>
      <c r="V38" s="294" t="str">
        <f>IF(TRIM(U38)="", "", IF(VLOOKUP(U38,'Footnotes list'!$D$9:$E$107,2,FALSE)=0,"",VLOOKUP(U38,'Footnotes list'!$D$9:$E$107,2,FALSE) ) )</f>
        <v/>
      </c>
      <c r="W38" s="553">
        <v>0</v>
      </c>
      <c r="X38" s="290"/>
      <c r="Y38" s="292"/>
      <c r="Z38" s="294" t="str">
        <f>IF(TRIM(Y38)="", "", IF(VLOOKUP(Y38,'Footnotes list'!$D$9:$E$107,2,FALSE)=0,"",VLOOKUP(Y38,'Footnotes list'!$D$9:$E$107,2,FALSE) ) )</f>
        <v/>
      </c>
      <c r="AA38" s="316">
        <f t="shared" si="0"/>
        <v>0</v>
      </c>
      <c r="AB38" s="290"/>
      <c r="AC38" s="292"/>
      <c r="AD38" s="329" t="str">
        <f>IF(TRIM(AC38)="", "", IF(VLOOKUP(AC38,'Footnotes list'!$D$9:$E$107,2,FALSE)=0,"",VLOOKUP(AC38,'Footnotes list'!$D$9:$E$107,2,FALSE) ) )</f>
        <v/>
      </c>
    </row>
    <row r="39" spans="2:30" s="13" customFormat="1" ht="31.2" outlineLevel="1" x14ac:dyDescent="0.3">
      <c r="B39" s="356" t="str">
        <f>CODES!G39</f>
        <v>PROV_POLN_MF12</v>
      </c>
      <c r="C39" s="16" t="s">
        <v>80</v>
      </c>
      <c r="D39" s="15"/>
      <c r="E39" s="81" t="s">
        <v>94</v>
      </c>
      <c r="F39" s="195" t="s">
        <v>82</v>
      </c>
      <c r="G39" s="314">
        <f>IF(COUNTA(G40:G43)&lt;4,"",SUM(G40,G43))</f>
        <v>0</v>
      </c>
      <c r="H39" s="291"/>
      <c r="I39" s="293"/>
      <c r="J39" s="294" t="str">
        <f>IF(TRIM(I39)="", "", IF(VLOOKUP(I39,'Footnotes list'!$D$9:$E$107,2,FALSE)=0,"",VLOOKUP(I39,'Footnotes list'!$D$9:$E$107,2,FALSE) ) )</f>
        <v/>
      </c>
      <c r="K39" s="563">
        <f>IF(COUNTA(K40:K43)&lt;4,"",SUM(K40,K43))</f>
        <v>0</v>
      </c>
      <c r="L39" s="291"/>
      <c r="M39" s="293"/>
      <c r="N39" s="294" t="str">
        <f>IF(TRIM(M39)="", "", IF(VLOOKUP(M39,'Footnotes list'!$D$9:$E$107,2,FALSE)=0,"",VLOOKUP(M39,'Footnotes list'!$D$9:$E$107,2,FALSE) ) )</f>
        <v/>
      </c>
      <c r="O39" s="314">
        <f>IF(COUNTA(O40:O43)&lt;4,"",SUM(O40,O43))</f>
        <v>0</v>
      </c>
      <c r="P39" s="291"/>
      <c r="Q39" s="293"/>
      <c r="R39" s="294" t="str">
        <f>IF(TRIM(Q39)="", "", IF(VLOOKUP(Q39,'Footnotes list'!$D$9:$E$107,2,FALSE)=0,"",VLOOKUP(Q39,'Footnotes list'!$D$9:$E$107,2,FALSE) ) )</f>
        <v/>
      </c>
      <c r="S39" s="563">
        <f>IF(COUNTA(S40:S43)&lt;4,"",SUM(S40,S43))</f>
        <v>0</v>
      </c>
      <c r="T39" s="291"/>
      <c r="U39" s="293"/>
      <c r="V39" s="294" t="str">
        <f>IF(TRIM(U39)="", "", IF(VLOOKUP(U39,'Footnotes list'!$D$9:$E$107,2,FALSE)=0,"",VLOOKUP(U39,'Footnotes list'!$D$9:$E$107,2,FALSE) ) )</f>
        <v/>
      </c>
      <c r="W39" s="563">
        <f>IF(COUNTA(W40:W43)&lt;4,"",SUM(W40,W43))</f>
        <v>0</v>
      </c>
      <c r="X39" s="291"/>
      <c r="Y39" s="293"/>
      <c r="Z39" s="294" t="str">
        <f>IF(TRIM(Y39)="", "", IF(VLOOKUP(Y39,'Footnotes list'!$D$9:$E$107,2,FALSE)=0,"",VLOOKUP(Y39,'Footnotes list'!$D$9:$E$107,2,FALSE) ) )</f>
        <v/>
      </c>
      <c r="AA39" s="316">
        <f t="shared" si="0"/>
        <v>0</v>
      </c>
      <c r="AB39" s="291"/>
      <c r="AC39" s="293"/>
      <c r="AD39" s="329" t="str">
        <f>IF(TRIM(AC39)="", "", IF(VLOOKUP(AC39,'Footnotes list'!$D$9:$E$107,2,FALSE)=0,"",VLOOKUP(AC39,'Footnotes list'!$D$9:$E$107,2,FALSE) ) )</f>
        <v/>
      </c>
    </row>
    <row r="40" spans="2:30" s="13" customFormat="1" ht="15.6" outlineLevel="1" x14ac:dyDescent="0.3">
      <c r="B40" s="356" t="str">
        <f>CODES!G40</f>
        <v>PROV_POLN_MF121</v>
      </c>
      <c r="C40" s="16" t="s">
        <v>80</v>
      </c>
      <c r="D40" s="15"/>
      <c r="E40" s="81" t="s">
        <v>95</v>
      </c>
      <c r="F40" s="195" t="s">
        <v>82</v>
      </c>
      <c r="G40" s="314">
        <f>IF(COUNTA(G41:G42)&lt;2,"",SUM(G41:G42))</f>
        <v>0</v>
      </c>
      <c r="H40" s="291"/>
      <c r="I40" s="293"/>
      <c r="J40" s="294" t="str">
        <f>IF(TRIM(I40)="", "", IF(VLOOKUP(I40,'Footnotes list'!$D$9:$E$107,2,FALSE)=0,"",VLOOKUP(I40,'Footnotes list'!$D$9:$E$107,2,FALSE) ) )</f>
        <v/>
      </c>
      <c r="K40" s="563">
        <f>IF(COUNTA(K41:K42)&lt;2,"",SUM(K41:K42))</f>
        <v>0</v>
      </c>
      <c r="L40" s="291"/>
      <c r="M40" s="293"/>
      <c r="N40" s="294" t="str">
        <f>IF(TRIM(M40)="", "", IF(VLOOKUP(M40,'Footnotes list'!$D$9:$E$107,2,FALSE)=0,"",VLOOKUP(M40,'Footnotes list'!$D$9:$E$107,2,FALSE) ) )</f>
        <v/>
      </c>
      <c r="O40" s="314">
        <f>IF(COUNTA(O41:O42)&lt;2,"",SUM(O41:O42))</f>
        <v>0</v>
      </c>
      <c r="P40" s="291"/>
      <c r="Q40" s="293"/>
      <c r="R40" s="294" t="str">
        <f>IF(TRIM(Q40)="", "", IF(VLOOKUP(Q40,'Footnotes list'!$D$9:$E$107,2,FALSE)=0,"",VLOOKUP(Q40,'Footnotes list'!$D$9:$E$107,2,FALSE) ) )</f>
        <v/>
      </c>
      <c r="S40" s="563">
        <f>IF(COUNTA(S41:S42)&lt;2,"",SUM(S41:S42))</f>
        <v>0</v>
      </c>
      <c r="T40" s="291"/>
      <c r="U40" s="293"/>
      <c r="V40" s="294" t="str">
        <f>IF(TRIM(U40)="", "", IF(VLOOKUP(U40,'Footnotes list'!$D$9:$E$107,2,FALSE)=0,"",VLOOKUP(U40,'Footnotes list'!$D$9:$E$107,2,FALSE) ) )</f>
        <v/>
      </c>
      <c r="W40" s="563">
        <f>IF(COUNTA(W41:W42)&lt;2,"",SUM(W41:W42))</f>
        <v>0</v>
      </c>
      <c r="X40" s="291"/>
      <c r="Y40" s="293"/>
      <c r="Z40" s="294" t="str">
        <f>IF(TRIM(Y40)="", "", IF(VLOOKUP(Y40,'Footnotes list'!$D$9:$E$107,2,FALSE)=0,"",VLOOKUP(Y40,'Footnotes list'!$D$9:$E$107,2,FALSE) ) )</f>
        <v/>
      </c>
      <c r="AA40" s="316">
        <f t="shared" si="0"/>
        <v>0</v>
      </c>
      <c r="AB40" s="291"/>
      <c r="AC40" s="293"/>
      <c r="AD40" s="329" t="str">
        <f>IF(TRIM(AC40)="", "", IF(VLOOKUP(AC40,'Footnotes list'!$D$9:$E$107,2,FALSE)=0,"",VLOOKUP(AC40,'Footnotes list'!$D$9:$E$107,2,FALSE) ) )</f>
        <v/>
      </c>
    </row>
    <row r="41" spans="2:30" s="13" customFormat="1" ht="15.6" outlineLevel="1" x14ac:dyDescent="0.3">
      <c r="B41" s="356" t="str">
        <f>CODES!G41</f>
        <v>PROV_POLN_MF1211</v>
      </c>
      <c r="C41" s="16" t="s">
        <v>80</v>
      </c>
      <c r="D41" s="15"/>
      <c r="E41" s="81" t="s">
        <v>96</v>
      </c>
      <c r="F41" s="195" t="s">
        <v>82</v>
      </c>
      <c r="G41" s="313">
        <v>0</v>
      </c>
      <c r="H41" s="291"/>
      <c r="I41" s="293"/>
      <c r="J41" s="294" t="str">
        <f>IF(TRIM(I41)="", "", IF(VLOOKUP(I41,'Footnotes list'!$D$9:$E$107,2,FALSE)=0,"",VLOOKUP(I41,'Footnotes list'!$D$9:$E$107,2,FALSE) ) )</f>
        <v/>
      </c>
      <c r="K41" s="553">
        <v>0</v>
      </c>
      <c r="L41" s="291"/>
      <c r="M41" s="293"/>
      <c r="N41" s="294" t="str">
        <f>IF(TRIM(M41)="", "", IF(VLOOKUP(M41,'Footnotes list'!$D$9:$E$107,2,FALSE)=0,"",VLOOKUP(M41,'Footnotes list'!$D$9:$E$107,2,FALSE) ) )</f>
        <v/>
      </c>
      <c r="O41" s="313">
        <v>0</v>
      </c>
      <c r="P41" s="291"/>
      <c r="Q41" s="293"/>
      <c r="R41" s="294" t="str">
        <f>IF(TRIM(Q41)="", "", IF(VLOOKUP(Q41,'Footnotes list'!$D$9:$E$107,2,FALSE)=0,"",VLOOKUP(Q41,'Footnotes list'!$D$9:$E$107,2,FALSE) ) )</f>
        <v/>
      </c>
      <c r="S41" s="553">
        <v>0</v>
      </c>
      <c r="T41" s="291"/>
      <c r="U41" s="293"/>
      <c r="V41" s="294" t="str">
        <f>IF(TRIM(U41)="", "", IF(VLOOKUP(U41,'Footnotes list'!$D$9:$E$107,2,FALSE)=0,"",VLOOKUP(U41,'Footnotes list'!$D$9:$E$107,2,FALSE) ) )</f>
        <v/>
      </c>
      <c r="W41" s="553">
        <v>0</v>
      </c>
      <c r="X41" s="291"/>
      <c r="Y41" s="293"/>
      <c r="Z41" s="294" t="str">
        <f>IF(TRIM(Y41)="", "", IF(VLOOKUP(Y41,'Footnotes list'!$D$9:$E$107,2,FALSE)=0,"",VLOOKUP(Y41,'Footnotes list'!$D$9:$E$107,2,FALSE) ) )</f>
        <v/>
      </c>
      <c r="AA41" s="316">
        <f t="shared" si="0"/>
        <v>0</v>
      </c>
      <c r="AB41" s="291"/>
      <c r="AC41" s="293"/>
      <c r="AD41" s="329" t="str">
        <f>IF(TRIM(AC41)="", "", IF(VLOOKUP(AC41,'Footnotes list'!$D$9:$E$107,2,FALSE)=0,"",VLOOKUP(AC41,'Footnotes list'!$D$9:$E$107,2,FALSE) ) )</f>
        <v/>
      </c>
    </row>
    <row r="42" spans="2:30" s="13" customFormat="1" ht="31.2" outlineLevel="1" x14ac:dyDescent="0.3">
      <c r="B42" s="356" t="str">
        <f>CODES!G42</f>
        <v>PROV_POLN_MF1212</v>
      </c>
      <c r="C42" s="16" t="s">
        <v>80</v>
      </c>
      <c r="D42" s="15"/>
      <c r="E42" s="81" t="s">
        <v>97</v>
      </c>
      <c r="F42" s="195" t="s">
        <v>82</v>
      </c>
      <c r="G42" s="313">
        <v>0</v>
      </c>
      <c r="H42" s="291"/>
      <c r="I42" s="293"/>
      <c r="J42" s="294" t="str">
        <f>IF(TRIM(I42)="", "", IF(VLOOKUP(I42,'Footnotes list'!$D$9:$E$107,2,FALSE)=0,"",VLOOKUP(I42,'Footnotes list'!$D$9:$E$107,2,FALSE) ) )</f>
        <v/>
      </c>
      <c r="K42" s="553">
        <v>0</v>
      </c>
      <c r="L42" s="291"/>
      <c r="M42" s="293"/>
      <c r="N42" s="294" t="str">
        <f>IF(TRIM(M42)="", "", IF(VLOOKUP(M42,'Footnotes list'!$D$9:$E$107,2,FALSE)=0,"",VLOOKUP(M42,'Footnotes list'!$D$9:$E$107,2,FALSE) ) )</f>
        <v/>
      </c>
      <c r="O42" s="313">
        <v>0</v>
      </c>
      <c r="P42" s="291"/>
      <c r="Q42" s="293"/>
      <c r="R42" s="294" t="str">
        <f>IF(TRIM(Q42)="", "", IF(VLOOKUP(Q42,'Footnotes list'!$D$9:$E$107,2,FALSE)=0,"",VLOOKUP(Q42,'Footnotes list'!$D$9:$E$107,2,FALSE) ) )</f>
        <v/>
      </c>
      <c r="S42" s="553">
        <v>0</v>
      </c>
      <c r="T42" s="291"/>
      <c r="U42" s="293"/>
      <c r="V42" s="294" t="str">
        <f>IF(TRIM(U42)="", "", IF(VLOOKUP(U42,'Footnotes list'!$D$9:$E$107,2,FALSE)=0,"",VLOOKUP(U42,'Footnotes list'!$D$9:$E$107,2,FALSE) ) )</f>
        <v/>
      </c>
      <c r="W42" s="553">
        <v>0</v>
      </c>
      <c r="X42" s="291"/>
      <c r="Y42" s="293"/>
      <c r="Z42" s="294" t="str">
        <f>IF(TRIM(Y42)="", "", IF(VLOOKUP(Y42,'Footnotes list'!$D$9:$E$107,2,FALSE)=0,"",VLOOKUP(Y42,'Footnotes list'!$D$9:$E$107,2,FALSE) ) )</f>
        <v/>
      </c>
      <c r="AA42" s="316">
        <f t="shared" si="0"/>
        <v>0</v>
      </c>
      <c r="AB42" s="291"/>
      <c r="AC42" s="293"/>
      <c r="AD42" s="329" t="str">
        <f>IF(TRIM(AC42)="", "", IF(VLOOKUP(AC42,'Footnotes list'!$D$9:$E$107,2,FALSE)=0,"",VLOOKUP(AC42,'Footnotes list'!$D$9:$E$107,2,FALSE) ) )</f>
        <v/>
      </c>
    </row>
    <row r="43" spans="2:30" s="13" customFormat="1" ht="15.6" outlineLevel="1" x14ac:dyDescent="0.3">
      <c r="B43" s="356" t="str">
        <f>CODES!G43</f>
        <v>PROV_POLN_MF122</v>
      </c>
      <c r="C43" s="16" t="s">
        <v>80</v>
      </c>
      <c r="D43" s="15"/>
      <c r="E43" s="81" t="s">
        <v>98</v>
      </c>
      <c r="F43" s="195" t="s">
        <v>82</v>
      </c>
      <c r="G43" s="314">
        <f>IF(COUNTA(G44:G45)&lt;2,"",SUM(G44:G45))</f>
        <v>0</v>
      </c>
      <c r="H43" s="290"/>
      <c r="I43" s="292"/>
      <c r="J43" s="294" t="str">
        <f>IF(TRIM(I43)="", "", IF(VLOOKUP(I43,'Footnotes list'!$D$9:$E$107,2,FALSE)=0,"",VLOOKUP(I43,'Footnotes list'!$D$9:$E$107,2,FALSE) ) )</f>
        <v/>
      </c>
      <c r="K43" s="563">
        <f>IF(COUNTA(K44:K45)&lt;2,"",SUM(K44:K45))</f>
        <v>0</v>
      </c>
      <c r="L43" s="290"/>
      <c r="M43" s="292"/>
      <c r="N43" s="294" t="str">
        <f>IF(TRIM(M43)="", "", IF(VLOOKUP(M43,'Footnotes list'!$D$9:$E$107,2,FALSE)=0,"",VLOOKUP(M43,'Footnotes list'!$D$9:$E$107,2,FALSE) ) )</f>
        <v/>
      </c>
      <c r="O43" s="314">
        <f>IF(COUNTA(O44:O45)&lt;2,"",SUM(O44:O45))</f>
        <v>0</v>
      </c>
      <c r="P43" s="290"/>
      <c r="Q43" s="292"/>
      <c r="R43" s="294" t="str">
        <f>IF(TRIM(Q43)="", "", IF(VLOOKUP(Q43,'Footnotes list'!$D$9:$E$107,2,FALSE)=0,"",VLOOKUP(Q43,'Footnotes list'!$D$9:$E$107,2,FALSE) ) )</f>
        <v/>
      </c>
      <c r="S43" s="563">
        <f>IF(COUNTA(S44:S45)&lt;2,"",SUM(S44:S45))</f>
        <v>0</v>
      </c>
      <c r="T43" s="290"/>
      <c r="U43" s="292"/>
      <c r="V43" s="294" t="str">
        <f>IF(TRIM(U43)="", "", IF(VLOOKUP(U43,'Footnotes list'!$D$9:$E$107,2,FALSE)=0,"",VLOOKUP(U43,'Footnotes list'!$D$9:$E$107,2,FALSE) ) )</f>
        <v/>
      </c>
      <c r="W43" s="563">
        <f>IF(COUNTA(W44:W45)&lt;2,"",SUM(W44:W45))</f>
        <v>0</v>
      </c>
      <c r="X43" s="290"/>
      <c r="Y43" s="292"/>
      <c r="Z43" s="294" t="str">
        <f>IF(TRIM(Y43)="", "", IF(VLOOKUP(Y43,'Footnotes list'!$D$9:$E$107,2,FALSE)=0,"",VLOOKUP(Y43,'Footnotes list'!$D$9:$E$107,2,FALSE) ) )</f>
        <v/>
      </c>
      <c r="AA43" s="316">
        <f t="shared" si="0"/>
        <v>0</v>
      </c>
      <c r="AB43" s="290"/>
      <c r="AC43" s="292"/>
      <c r="AD43" s="329" t="str">
        <f>IF(TRIM(AC43)="", "", IF(VLOOKUP(AC43,'Footnotes list'!$D$9:$E$107,2,FALSE)=0,"",VLOOKUP(AC43,'Footnotes list'!$D$9:$E$107,2,FALSE) ) )</f>
        <v/>
      </c>
    </row>
    <row r="44" spans="2:30" s="13" customFormat="1" ht="31.2" outlineLevel="1" x14ac:dyDescent="0.3">
      <c r="B44" s="356" t="str">
        <f>CODES!G44</f>
        <v>PROV_POLN_MF1221</v>
      </c>
      <c r="C44" s="16" t="s">
        <v>80</v>
      </c>
      <c r="D44" s="15"/>
      <c r="E44" s="81" t="s">
        <v>99</v>
      </c>
      <c r="F44" s="195" t="s">
        <v>82</v>
      </c>
      <c r="G44" s="313">
        <v>0</v>
      </c>
      <c r="H44" s="291"/>
      <c r="I44" s="293"/>
      <c r="J44" s="294" t="str">
        <f>IF(TRIM(I44)="", "", IF(VLOOKUP(I44,'Footnotes list'!$D$9:$E$107,2,FALSE)=0,"",VLOOKUP(I44,'Footnotes list'!$D$9:$E$107,2,FALSE) ) )</f>
        <v/>
      </c>
      <c r="K44" s="555">
        <v>0</v>
      </c>
      <c r="L44" s="291"/>
      <c r="M44" s="293"/>
      <c r="N44" s="294" t="str">
        <f>IF(TRIM(M44)="", "", IF(VLOOKUP(M44,'Footnotes list'!$D$9:$E$107,2,FALSE)=0,"",VLOOKUP(M44,'Footnotes list'!$D$9:$E$107,2,FALSE) ) )</f>
        <v/>
      </c>
      <c r="O44" s="313">
        <v>0</v>
      </c>
      <c r="P44" s="291"/>
      <c r="Q44" s="293"/>
      <c r="R44" s="294" t="str">
        <f>IF(TRIM(Q44)="", "", IF(VLOOKUP(Q44,'Footnotes list'!$D$9:$E$107,2,FALSE)=0,"",VLOOKUP(Q44,'Footnotes list'!$D$9:$E$107,2,FALSE) ) )</f>
        <v/>
      </c>
      <c r="S44" s="555">
        <v>0</v>
      </c>
      <c r="T44" s="291"/>
      <c r="U44" s="293"/>
      <c r="V44" s="294" t="str">
        <f>IF(TRIM(U44)="", "", IF(VLOOKUP(U44,'Footnotes list'!$D$9:$E$107,2,FALSE)=0,"",VLOOKUP(U44,'Footnotes list'!$D$9:$E$107,2,FALSE) ) )</f>
        <v/>
      </c>
      <c r="W44" s="555">
        <v>0</v>
      </c>
      <c r="X44" s="291"/>
      <c r="Y44" s="293"/>
      <c r="Z44" s="294" t="str">
        <f>IF(TRIM(Y44)="", "", IF(VLOOKUP(Y44,'Footnotes list'!$D$9:$E$107,2,FALSE)=0,"",VLOOKUP(Y44,'Footnotes list'!$D$9:$E$107,2,FALSE) ) )</f>
        <v/>
      </c>
      <c r="AA44" s="316">
        <f t="shared" si="0"/>
        <v>0</v>
      </c>
      <c r="AB44" s="291"/>
      <c r="AC44" s="293"/>
      <c r="AD44" s="329" t="str">
        <f>IF(TRIM(AC44)="", "", IF(VLOOKUP(AC44,'Footnotes list'!$D$9:$E$107,2,FALSE)=0,"",VLOOKUP(AC44,'Footnotes list'!$D$9:$E$107,2,FALSE) ) )</f>
        <v/>
      </c>
    </row>
    <row r="45" spans="2:30" s="13" customFormat="1" ht="16.2" outlineLevel="1" thickBot="1" x14ac:dyDescent="0.35">
      <c r="B45" s="356" t="str">
        <f>CODES!G45</f>
        <v>PROV_POLN_MF1222</v>
      </c>
      <c r="C45" s="16" t="s">
        <v>80</v>
      </c>
      <c r="D45" s="15"/>
      <c r="E45" s="200" t="s">
        <v>100</v>
      </c>
      <c r="F45" s="199" t="s">
        <v>82</v>
      </c>
      <c r="G45" s="417">
        <v>0</v>
      </c>
      <c r="H45" s="330"/>
      <c r="I45" s="331"/>
      <c r="J45" s="332" t="str">
        <f>IF(TRIM(I45)="", "", IF(VLOOKUP(I45,'Footnotes list'!$D$9:$E$107,2,FALSE)=0,"",VLOOKUP(I45,'Footnotes list'!$D$9:$E$107,2,FALSE) ) )</f>
        <v/>
      </c>
      <c r="K45" s="556">
        <v>0</v>
      </c>
      <c r="L45" s="330"/>
      <c r="M45" s="331"/>
      <c r="N45" s="332" t="str">
        <f>IF(TRIM(M45)="", "", IF(VLOOKUP(M45,'Footnotes list'!$D$9:$E$107,2,FALSE)=0,"",VLOOKUP(M45,'Footnotes list'!$D$9:$E$107,2,FALSE) ) )</f>
        <v/>
      </c>
      <c r="O45" s="417">
        <v>0</v>
      </c>
      <c r="P45" s="330"/>
      <c r="Q45" s="331"/>
      <c r="R45" s="332" t="str">
        <f>IF(TRIM(Q45)="", "", IF(VLOOKUP(Q45,'Footnotes list'!$D$9:$E$107,2,FALSE)=0,"",VLOOKUP(Q45,'Footnotes list'!$D$9:$E$107,2,FALSE) ) )</f>
        <v/>
      </c>
      <c r="S45" s="556">
        <v>0</v>
      </c>
      <c r="T45" s="330"/>
      <c r="U45" s="331"/>
      <c r="V45" s="332" t="str">
        <f>IF(TRIM(U45)="", "", IF(VLOOKUP(U45,'Footnotes list'!$D$9:$E$107,2,FALSE)=0,"",VLOOKUP(U45,'Footnotes list'!$D$9:$E$107,2,FALSE) ) )</f>
        <v/>
      </c>
      <c r="W45" s="556">
        <v>0</v>
      </c>
      <c r="X45" s="330"/>
      <c r="Y45" s="331"/>
      <c r="Z45" s="332" t="str">
        <f>IF(TRIM(Y45)="", "", IF(VLOOKUP(Y45,'Footnotes list'!$D$9:$E$107,2,FALSE)=0,"",VLOOKUP(Y45,'Footnotes list'!$D$9:$E$107,2,FALSE) ) )</f>
        <v/>
      </c>
      <c r="AA45" s="336">
        <f t="shared" si="0"/>
        <v>0</v>
      </c>
      <c r="AB45" s="330"/>
      <c r="AC45" s="331"/>
      <c r="AD45" s="334" t="str">
        <f>IF(TRIM(AC45)="", "", IF(VLOOKUP(AC45,'Footnotes list'!$D$9:$E$107,2,FALSE)=0,"",VLOOKUP(AC45,'Footnotes list'!$D$9:$E$107,2,FALSE) ) )</f>
        <v/>
      </c>
    </row>
    <row r="46" spans="2:30" x14ac:dyDescent="0.3">
      <c r="B46" s="356" t="str">
        <f>CODES!G46</f>
        <v>PROV_WD_MF13MEMO</v>
      </c>
      <c r="C46" s="16" t="s">
        <v>102</v>
      </c>
      <c r="E46" s="11" t="s">
        <v>103</v>
      </c>
      <c r="F46" s="197" t="s">
        <v>104</v>
      </c>
      <c r="G46" s="420">
        <v>9300</v>
      </c>
      <c r="H46" s="290"/>
      <c r="I46" s="292"/>
      <c r="J46" s="294" t="str">
        <f>IF(TRIM(I46)="", "", IF(VLOOKUP(I46,'Footnotes list'!$D$9:$E$107,2,FALSE)=0,"",VLOOKUP(I46,'Footnotes list'!$D$9:$E$107,2,FALSE) ) )</f>
        <v/>
      </c>
      <c r="K46" s="575">
        <v>0</v>
      </c>
      <c r="L46" s="290"/>
      <c r="M46" s="292"/>
      <c r="N46" s="294" t="str">
        <f>IF(TRIM(M46)="", "", IF(VLOOKUP(M46,'Footnotes list'!$D$9:$E$107,2,FALSE)=0,"",VLOOKUP(M46,'Footnotes list'!$D$9:$E$107,2,FALSE) ) )</f>
        <v/>
      </c>
      <c r="O46" s="575">
        <v>0</v>
      </c>
      <c r="P46" s="290"/>
      <c r="Q46" s="292"/>
      <c r="R46" s="294" t="str">
        <f>IF(TRIM(Q46)="", "", IF(VLOOKUP(Q46,'Footnotes list'!$D$9:$E$107,2,FALSE)=0,"",VLOOKUP(Q46,'Footnotes list'!$D$9:$E$107,2,FALSE) ) )</f>
        <v/>
      </c>
      <c r="S46" s="557">
        <v>0</v>
      </c>
      <c r="T46" s="290"/>
      <c r="U46" s="292"/>
      <c r="V46" s="294" t="str">
        <f>IF(TRIM(U46)="", "", IF(VLOOKUP(U46,'Footnotes list'!$D$9:$E$107,2,FALSE)=0,"",VLOOKUP(U46,'Footnotes list'!$D$9:$E$107,2,FALSE) ) )</f>
        <v/>
      </c>
      <c r="W46" s="557">
        <v>0</v>
      </c>
      <c r="X46" s="290"/>
      <c r="Y46" s="292"/>
      <c r="Z46" s="294" t="str">
        <f>IF(TRIM(Y46)="", "", IF(VLOOKUP(Y46,'Footnotes list'!$D$9:$E$107,2,FALSE)=0,"",VLOOKUP(Y46,'Footnotes list'!$D$9:$E$107,2,FALSE) ) )</f>
        <v/>
      </c>
      <c r="AA46" s="564">
        <f t="shared" si="0"/>
        <v>9300</v>
      </c>
      <c r="AB46" s="290"/>
      <c r="AC46" s="292"/>
      <c r="AD46" s="329" t="str">
        <f>IF(TRIM(AC46)="", "", IF(VLOOKUP(AC46,'Footnotes list'!$D$9:$E$107,2,FALSE)=0,"",VLOOKUP(AC46,'Footnotes list'!$D$9:$E$107,2,FALSE) ) )</f>
        <v/>
      </c>
    </row>
    <row r="47" spans="2:30" ht="15" thickBot="1" x14ac:dyDescent="0.35">
      <c r="B47" s="356" t="str">
        <f>CODES!G47</f>
        <v>PROV_WD_MF13</v>
      </c>
      <c r="C47" s="16" t="s">
        <v>102</v>
      </c>
      <c r="E47" s="6" t="s">
        <v>105</v>
      </c>
      <c r="F47" s="196" t="s">
        <v>104</v>
      </c>
      <c r="G47" s="339"/>
      <c r="H47" s="340"/>
      <c r="I47" s="341"/>
      <c r="J47" s="342" t="str">
        <f>IF(TRIM(I47)="", "", IF(VLOOKUP(I47,'Footnotes list'!$D$9:$E$107,2,FALSE)=0,"",VLOOKUP(I47,'Footnotes list'!$D$9:$E$107,2,FALSE) ) )</f>
        <v/>
      </c>
      <c r="K47" s="339"/>
      <c r="L47" s="340"/>
      <c r="M47" s="341"/>
      <c r="N47" s="342" t="str">
        <f>IF(TRIM(M47)="", "", IF(VLOOKUP(M47,'Footnotes list'!$D$9:$E$107,2,FALSE)=0,"",VLOOKUP(M47,'Footnotes list'!$D$9:$E$107,2,FALSE) ) )</f>
        <v/>
      </c>
      <c r="O47" s="339"/>
      <c r="P47" s="340"/>
      <c r="Q47" s="341"/>
      <c r="R47" s="342" t="str">
        <f>IF(TRIM(Q47)="", "", IF(VLOOKUP(Q47,'Footnotes list'!$D$9:$E$107,2,FALSE)=0,"",VLOOKUP(Q47,'Footnotes list'!$D$9:$E$107,2,FALSE) ) )</f>
        <v/>
      </c>
      <c r="S47" s="354">
        <v>0</v>
      </c>
      <c r="T47" s="340"/>
      <c r="U47" s="341"/>
      <c r="V47" s="342" t="str">
        <f>IF(TRIM(U47)="", "", IF(VLOOKUP(U47,'Footnotes list'!$D$9:$E$107,2,FALSE)=0,"",VLOOKUP(U47,'Footnotes list'!$D$9:$E$107,2,FALSE) ) )</f>
        <v/>
      </c>
      <c r="W47" s="354">
        <v>0</v>
      </c>
      <c r="X47" s="340"/>
      <c r="Y47" s="341"/>
      <c r="Z47" s="342" t="str">
        <f>IF(TRIM(Y47)="", "", IF(VLOOKUP(Y47,'Footnotes list'!$D$9:$E$107,2,FALSE)=0,"",VLOOKUP(Y47,'Footnotes list'!$D$9:$E$107,2,FALSE) ) )</f>
        <v/>
      </c>
      <c r="AA47" s="565" t="str">
        <f t="shared" si="0"/>
        <v/>
      </c>
      <c r="AB47" s="340"/>
      <c r="AC47" s="341"/>
      <c r="AD47" s="344" t="str">
        <f>IF(TRIM(AC47)="", "", IF(VLOOKUP(AC47,'Footnotes list'!$D$9:$E$107,2,FALSE)=0,"",VLOOKUP(AC47,'Footnotes list'!$D$9:$E$107,2,FALSE) ) )</f>
        <v/>
      </c>
    </row>
    <row r="48" spans="2:30" ht="214.2" x14ac:dyDescent="0.3">
      <c r="B48" s="356" t="str">
        <f>CODES!G55</f>
        <v>REG_AIR_FL_PM10</v>
      </c>
      <c r="C48" s="16" t="s">
        <v>106</v>
      </c>
      <c r="E48" s="10" t="s">
        <v>107</v>
      </c>
      <c r="F48" s="198" t="s">
        <v>108</v>
      </c>
      <c r="G48" s="573">
        <v>0</v>
      </c>
      <c r="H48" s="323"/>
      <c r="I48" s="324"/>
      <c r="J48" s="325" t="str">
        <f>IF(TRIM(I48)="", "", IF(VLOOKUP(I48,'Footnotes list'!$D$9:$E$107,2,FALSE)=0,"",VLOOKUP(I48,'Footnotes list'!$D$9:$E$107,2,FALSE) ) )</f>
        <v/>
      </c>
      <c r="K48" s="573">
        <v>0</v>
      </c>
      <c r="L48" s="323"/>
      <c r="M48" s="324"/>
      <c r="N48" s="325" t="str">
        <f>IF(TRIM(M48)="", "", IF(VLOOKUP(M48,'Footnotes list'!$D$9:$E$107,2,FALSE)=0,"",VLOOKUP(M48,'Footnotes list'!$D$9:$E$107,2,FALSE) ) )</f>
        <v/>
      </c>
      <c r="O48" s="573"/>
      <c r="P48" s="323"/>
      <c r="Q48" s="324">
        <v>1</v>
      </c>
      <c r="R48" s="325" t="str">
        <f>IF(TRIM(Q48)="", "", IF(VLOOKUP(Q48,'Footnotes list'!$D$9:$E$107,2,FALSE)=0,"",VLOOKUP(Q48,'Footnotes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S48" s="558">
        <v>0</v>
      </c>
      <c r="T48" s="323"/>
      <c r="U48" s="324"/>
      <c r="V48" s="325" t="str">
        <f>IF(TRIM(U48)="", "", IF(VLOOKUP(U48,'Footnotes list'!$D$9:$E$107,2,FALSE)=0,"",VLOOKUP(U48,'Footnotes list'!$D$9:$E$107,2,FALSE) ) )</f>
        <v/>
      </c>
      <c r="W48" s="558">
        <v>0</v>
      </c>
      <c r="X48" s="323"/>
      <c r="Y48" s="324"/>
      <c r="Z48" s="325" t="str">
        <f>IF(TRIM(Y48)="", "", IF(VLOOKUP(Y48,'Footnotes list'!$D$9:$E$107,2,FALSE)=0,"",VLOOKUP(Y48,'Footnotes list'!$D$9:$E$107,2,FALSE) ) )</f>
        <v/>
      </c>
      <c r="AA48" s="327" t="str">
        <f t="shared" si="0"/>
        <v/>
      </c>
      <c r="AB48" s="323"/>
      <c r="AC48" s="324"/>
      <c r="AD48" s="328" t="str">
        <f>IF(TRIM(AC48)="", "", IF(VLOOKUP(AC48,'Footnotes list'!$D$9:$E$107,2,FALSE)=0,"",VLOOKUP(AC48,'Footnotes list'!$D$9:$E$107,2,FALSE) ) )</f>
        <v/>
      </c>
    </row>
    <row r="49" spans="2:30" ht="92.4" thickBot="1" x14ac:dyDescent="0.35">
      <c r="B49" s="356" t="str">
        <f>CODES!G56</f>
        <v>REG_AIR_FL_PM2P5</v>
      </c>
      <c r="C49" s="16" t="s">
        <v>106</v>
      </c>
      <c r="D49" s="92"/>
      <c r="E49" s="83" t="s">
        <v>109</v>
      </c>
      <c r="F49" s="199" t="s">
        <v>108</v>
      </c>
      <c r="G49" s="572">
        <v>0</v>
      </c>
      <c r="H49" s="330"/>
      <c r="I49" s="331"/>
      <c r="J49" s="332" t="str">
        <f>IF(TRIM(I49)="", "", IF(VLOOKUP(I49,'Footnotes list'!$D$9:$E$107,2,FALSE)=0,"",VLOOKUP(I49,'Footnotes list'!$D$9:$E$107,2,FALSE) ) )</f>
        <v/>
      </c>
      <c r="K49" s="572">
        <v>0</v>
      </c>
      <c r="L49" s="330"/>
      <c r="M49" s="331"/>
      <c r="N49" s="332" t="str">
        <f>IF(TRIM(M49)="", "", IF(VLOOKUP(M49,'Footnotes list'!$D$9:$E$107,2,FALSE)=0,"",VLOOKUP(M49,'Footnotes list'!$D$9:$E$107,2,FALSE) ) )</f>
        <v/>
      </c>
      <c r="O49" s="417">
        <v>552.04927033621789</v>
      </c>
      <c r="P49" s="330" t="s">
        <v>218</v>
      </c>
      <c r="Q49" s="331">
        <v>2</v>
      </c>
      <c r="R49" s="332" t="str">
        <f>IF(TRIM(Q49)="", "", IF(VLOOKUP(Q49,'Footnotes list'!$D$9:$E$107,2,FALSE)=0,"",VLOOKUP(Q49,'Footnotes list'!$D$9:$E$107,2,FALSE) ) )</f>
        <v>The most recent available data (2022) has been used as placeholders due to the unavailability of input data for 2024.</v>
      </c>
      <c r="S49" s="556">
        <v>0</v>
      </c>
      <c r="T49" s="330"/>
      <c r="U49" s="331"/>
      <c r="V49" s="332" t="str">
        <f>IF(TRIM(U49)="", "", IF(VLOOKUP(U49,'Footnotes list'!$D$9:$E$107,2,FALSE)=0,"",VLOOKUP(U49,'Footnotes list'!$D$9:$E$107,2,FALSE) ) )</f>
        <v/>
      </c>
      <c r="W49" s="556">
        <v>0</v>
      </c>
      <c r="X49" s="330"/>
      <c r="Y49" s="331"/>
      <c r="Z49" s="332" t="str">
        <f>IF(TRIM(Y49)="", "", IF(VLOOKUP(Y49,'Footnotes list'!$D$9:$E$107,2,FALSE)=0,"",VLOOKUP(Y49,'Footnotes list'!$D$9:$E$107,2,FALSE) ) )</f>
        <v/>
      </c>
      <c r="AA49" s="336">
        <f t="shared" si="0"/>
        <v>552.04927033621789</v>
      </c>
      <c r="AB49" s="330"/>
      <c r="AC49" s="331"/>
      <c r="AD49" s="334" t="str">
        <f>IF(TRIM(AC49)="", "", IF(VLOOKUP(AC49,'Footnotes list'!$D$9:$E$107,2,FALSE)=0,"",VLOOKUP(AC49,'Footnotes list'!$D$9:$E$107,2,FALSE) ) )</f>
        <v/>
      </c>
    </row>
    <row r="50" spans="2:30" ht="91.8" x14ac:dyDescent="0.3">
      <c r="B50" s="356" t="str">
        <f>CODES!G51</f>
        <v>REG_CO2_SEQ_NET</v>
      </c>
      <c r="C50" s="16" t="s">
        <v>106</v>
      </c>
      <c r="E50" s="10" t="s">
        <v>110</v>
      </c>
      <c r="F50" s="198" t="s">
        <v>108</v>
      </c>
      <c r="G50" s="573">
        <v>0</v>
      </c>
      <c r="H50" s="323"/>
      <c r="I50" s="324"/>
      <c r="J50" s="325" t="str">
        <f>IF(TRIM(I50)="", "", IF(VLOOKUP(I50,'Footnotes list'!$D$9:$E$107,2,FALSE)=0,"",VLOOKUP(I50,'Footnotes list'!$D$9:$E$107,2,FALSE) ) )</f>
        <v/>
      </c>
      <c r="K50" s="573">
        <v>499087.7997581808</v>
      </c>
      <c r="L50" s="323" t="s">
        <v>218</v>
      </c>
      <c r="M50" s="324">
        <v>2</v>
      </c>
      <c r="N50" s="325" t="str">
        <f>IF(TRIM(M50)="", "", IF(VLOOKUP(M50,'Footnotes list'!$D$9:$E$107,2,FALSE)=0,"",VLOOKUP(M50,'Footnotes list'!$D$9:$E$107,2,FALSE) ) )</f>
        <v>The most recent available data (2022) has been used as placeholders due to the unavailability of input data for 2024.</v>
      </c>
      <c r="O50" s="558">
        <v>0</v>
      </c>
      <c r="P50" s="323"/>
      <c r="Q50" s="324"/>
      <c r="R50" s="325" t="str">
        <f>IF(TRIM(Q50)="", "", IF(VLOOKUP(Q50,'Footnotes list'!$D$9:$E$107,2,FALSE)=0,"",VLOOKUP(Q50,'Footnotes list'!$D$9:$E$107,2,FALSE) ) )</f>
        <v/>
      </c>
      <c r="S50" s="558">
        <v>0</v>
      </c>
      <c r="T50" s="323"/>
      <c r="U50" s="324"/>
      <c r="V50" s="325" t="str">
        <f>IF(TRIM(U50)="", "", IF(VLOOKUP(U50,'Footnotes list'!$D$9:$E$107,2,FALSE)=0,"",VLOOKUP(U50,'Footnotes list'!$D$9:$E$107,2,FALSE) ) )</f>
        <v/>
      </c>
      <c r="W50" s="558">
        <v>0</v>
      </c>
      <c r="X50" s="323"/>
      <c r="Y50" s="324"/>
      <c r="Z50" s="325" t="str">
        <f>IF(TRIM(Y50)="", "", IF(VLOOKUP(Y50,'Footnotes list'!$D$9:$E$107,2,FALSE)=0,"",VLOOKUP(Y50,'Footnotes list'!$D$9:$E$107,2,FALSE) ) )</f>
        <v/>
      </c>
      <c r="AA50" s="327">
        <f t="shared" si="0"/>
        <v>499087.7997581808</v>
      </c>
      <c r="AB50" s="323"/>
      <c r="AC50" s="324"/>
      <c r="AD50" s="328" t="str">
        <f>IF(TRIM(AC50)="", "", IF(VLOOKUP(AC50,'Footnotes list'!$D$9:$E$107,2,FALSE)=0,"",VLOOKUP(AC50,'Footnotes list'!$D$9:$E$107,2,FALSE) ) )</f>
        <v/>
      </c>
    </row>
    <row r="51" spans="2:30" ht="28.8" x14ac:dyDescent="0.3">
      <c r="B51" s="356" t="str">
        <f>CODES!G52</f>
        <v>REG_CO2_SEQ_NET_PRIM</v>
      </c>
      <c r="C51" s="16" t="s">
        <v>106</v>
      </c>
      <c r="E51" s="287" t="s">
        <v>111</v>
      </c>
      <c r="F51" s="195" t="s">
        <v>108</v>
      </c>
      <c r="G51" s="317"/>
      <c r="H51" s="291"/>
      <c r="I51" s="293"/>
      <c r="J51" s="294" t="str">
        <f>IF(TRIM(I51)="", "", IF(VLOOKUP(I51,'Footnotes list'!$D$9:$E$107,2,FALSE)=0,"",VLOOKUP(I51,'Footnotes list'!$D$9:$E$107,2,FALSE) ) )</f>
        <v/>
      </c>
      <c r="K51" s="317"/>
      <c r="L51" s="291"/>
      <c r="M51" s="293"/>
      <c r="N51" s="294" t="str">
        <f>IF(TRIM(M51)="", "", IF(VLOOKUP(M51,'Footnotes list'!$D$9:$E$107,2,FALSE)=0,"",VLOOKUP(M51,'Footnotes list'!$D$9:$E$107,2,FALSE) ) )</f>
        <v/>
      </c>
      <c r="O51" s="559"/>
      <c r="P51" s="291"/>
      <c r="Q51" s="293"/>
      <c r="R51" s="294" t="str">
        <f>IF(TRIM(Q51)="", "", IF(VLOOKUP(Q51,'Footnotes list'!$D$9:$E$107,2,FALSE)=0,"",VLOOKUP(Q51,'Footnotes list'!$D$9:$E$107,2,FALSE) ) )</f>
        <v/>
      </c>
      <c r="S51" s="559"/>
      <c r="T51" s="291"/>
      <c r="U51" s="293"/>
      <c r="V51" s="294" t="str">
        <f>IF(TRIM(U51)="", "", IF(VLOOKUP(U51,'Footnotes list'!$D$9:$E$107,2,FALSE)=0,"",VLOOKUP(U51,'Footnotes list'!$D$9:$E$107,2,FALSE) ) )</f>
        <v/>
      </c>
      <c r="W51" s="559"/>
      <c r="X51" s="291"/>
      <c r="Y51" s="293"/>
      <c r="Z51" s="294" t="str">
        <f>IF(TRIM(Y51)="", "", IF(VLOOKUP(Y51,'Footnotes list'!$D$9:$E$107,2,FALSE)=0,"",VLOOKUP(Y51,'Footnotes list'!$D$9:$E$107,2,FALSE) ) )</f>
        <v/>
      </c>
      <c r="AA51" s="316" t="str">
        <f t="shared" si="0"/>
        <v/>
      </c>
      <c r="AB51" s="291"/>
      <c r="AC51" s="293"/>
      <c r="AD51" s="329" t="str">
        <f>IF(TRIM(AC51)="", "", IF(VLOOKUP(AC51,'Footnotes list'!$D$9:$E$107,2,FALSE)=0,"",VLOOKUP(AC51,'Footnotes list'!$D$9:$E$107,2,FALSE) ) )</f>
        <v/>
      </c>
    </row>
    <row r="52" spans="2:30" ht="214.2" x14ac:dyDescent="0.3">
      <c r="B52" s="356" t="str">
        <f>CODES!G48</f>
        <v>REG_CO2_STO_CM30</v>
      </c>
      <c r="C52" s="16" t="s">
        <v>106</v>
      </c>
      <c r="E52" s="11" t="s">
        <v>112</v>
      </c>
      <c r="F52" s="195" t="s">
        <v>108</v>
      </c>
      <c r="G52" s="571">
        <v>0</v>
      </c>
      <c r="H52" s="291"/>
      <c r="I52" s="293"/>
      <c r="J52" s="294" t="str">
        <f>IF(TRIM(I52)="", "", IF(VLOOKUP(I52,'Footnotes list'!$D$9:$E$107,2,FALSE)=0,"",VLOOKUP(I52,'Footnotes list'!$D$9:$E$107,2,FALSE) ) )</f>
        <v/>
      </c>
      <c r="K52" s="571"/>
      <c r="L52" s="291"/>
      <c r="M52" s="293">
        <v>1</v>
      </c>
      <c r="N52" s="294" t="str">
        <f>IF(TRIM(M52)="", "", IF(VLOOKUP(M52,'Footnotes list'!$D$9:$E$107,2,FALSE)=0,"",VLOOKUP(M52,'Footnotes list'!$D$9:$E$107,2,FALSE) ) )</f>
        <v>Data is unavailable (the indicator has not yet been calculated for Estonia as it was added to the list of mandatory ecosystem service indicators in later stages of the Guidance Notes or the input data is unavailable, but is foreseen to become available in 2026).</v>
      </c>
      <c r="O52" s="555">
        <v>0</v>
      </c>
      <c r="P52" s="291"/>
      <c r="Q52" s="293"/>
      <c r="R52" s="294" t="str">
        <f>IF(TRIM(Q52)="", "", IF(VLOOKUP(Q52,'Footnotes list'!$D$9:$E$107,2,FALSE)=0,"",VLOOKUP(Q52,'Footnotes list'!$D$9:$E$107,2,FALSE) ) )</f>
        <v/>
      </c>
      <c r="S52" s="555">
        <v>0</v>
      </c>
      <c r="T52" s="291"/>
      <c r="U52" s="293"/>
      <c r="V52" s="294" t="str">
        <f>IF(TRIM(U52)="", "", IF(VLOOKUP(U52,'Footnotes list'!$D$9:$E$107,2,FALSE)=0,"",VLOOKUP(U52,'Footnotes list'!$D$9:$E$107,2,FALSE) ) )</f>
        <v/>
      </c>
      <c r="W52" s="555">
        <v>0</v>
      </c>
      <c r="X52" s="291"/>
      <c r="Y52" s="293"/>
      <c r="Z52" s="294" t="str">
        <f>IF(TRIM(Y52)="", "", IF(VLOOKUP(Y52,'Footnotes list'!$D$9:$E$107,2,FALSE)=0,"",VLOOKUP(Y52,'Footnotes list'!$D$9:$E$107,2,FALSE) ) )</f>
        <v/>
      </c>
      <c r="AA52" s="316" t="str">
        <f t="shared" si="0"/>
        <v/>
      </c>
      <c r="AB52" s="291"/>
      <c r="AC52" s="293"/>
      <c r="AD52" s="329" t="str">
        <f>IF(TRIM(AC52)="", "", IF(VLOOKUP(AC52,'Footnotes list'!$D$9:$E$107,2,FALSE)=0,"",VLOOKUP(AC52,'Footnotes list'!$D$9:$E$107,2,FALSE) ) )</f>
        <v/>
      </c>
    </row>
    <row r="53" spans="2:30" x14ac:dyDescent="0.3">
      <c r="B53" s="356" t="str">
        <f>CODES!G49</f>
        <v>REG_CO2_STO_CM100</v>
      </c>
      <c r="C53" s="16" t="s">
        <v>106</v>
      </c>
      <c r="E53" s="6" t="s">
        <v>113</v>
      </c>
      <c r="F53" s="195" t="s">
        <v>108</v>
      </c>
      <c r="G53" s="317"/>
      <c r="H53" s="290"/>
      <c r="I53" s="292"/>
      <c r="J53" s="294" t="str">
        <f>IF(TRIM(I53)="", "", IF(VLOOKUP(I53,'Footnotes list'!$D$9:$E$107,2,FALSE)=0,"",VLOOKUP(I53,'Footnotes list'!$D$9:$E$107,2,FALSE) ) )</f>
        <v/>
      </c>
      <c r="K53" s="317"/>
      <c r="L53" s="290"/>
      <c r="M53" s="292"/>
      <c r="N53" s="294" t="str">
        <f>IF(TRIM(M53)="", "", IF(VLOOKUP(M53,'Footnotes list'!$D$9:$E$107,2,FALSE)=0,"",VLOOKUP(M53,'Footnotes list'!$D$9:$E$107,2,FALSE) ) )</f>
        <v/>
      </c>
      <c r="O53" s="559"/>
      <c r="P53" s="290"/>
      <c r="Q53" s="292"/>
      <c r="R53" s="294" t="str">
        <f>IF(TRIM(Q53)="", "", IF(VLOOKUP(Q53,'Footnotes list'!$D$9:$E$107,2,FALSE)=0,"",VLOOKUP(Q53,'Footnotes list'!$D$9:$E$107,2,FALSE) ) )</f>
        <v/>
      </c>
      <c r="S53" s="559"/>
      <c r="T53" s="290"/>
      <c r="U53" s="292"/>
      <c r="V53" s="294" t="str">
        <f>IF(TRIM(U53)="", "", IF(VLOOKUP(U53,'Footnotes list'!$D$9:$E$107,2,FALSE)=0,"",VLOOKUP(U53,'Footnotes list'!$D$9:$E$107,2,FALSE) ) )</f>
        <v/>
      </c>
      <c r="W53" s="559"/>
      <c r="X53" s="290"/>
      <c r="Y53" s="292"/>
      <c r="Z53" s="294" t="str">
        <f>IF(TRIM(Y53)="", "", IF(VLOOKUP(Y53,'Footnotes list'!$D$9:$E$107,2,FALSE)=0,"",VLOOKUP(Y53,'Footnotes list'!$D$9:$E$107,2,FALSE) ) )</f>
        <v/>
      </c>
      <c r="AA53" s="316" t="str">
        <f t="shared" si="0"/>
        <v/>
      </c>
      <c r="AB53" s="290"/>
      <c r="AC53" s="292"/>
      <c r="AD53" s="329" t="str">
        <f>IF(TRIM(AC53)="", "", IF(VLOOKUP(AC53,'Footnotes list'!$D$9:$E$107,2,FALSE)=0,"",VLOOKUP(AC53,'Footnotes list'!$D$9:$E$107,2,FALSE) ) )</f>
        <v/>
      </c>
    </row>
    <row r="54" spans="2:30" ht="92.4" thickBot="1" x14ac:dyDescent="0.35">
      <c r="B54" s="356" t="str">
        <f>CODES!G50</f>
        <v>REG_CO2_STO_WHL</v>
      </c>
      <c r="C54" s="16" t="s">
        <v>106</v>
      </c>
      <c r="E54" s="82" t="s">
        <v>114</v>
      </c>
      <c r="F54" s="199" t="s">
        <v>108</v>
      </c>
      <c r="G54" s="333">
        <v>0</v>
      </c>
      <c r="H54" s="330"/>
      <c r="I54" s="331"/>
      <c r="J54" s="332" t="str">
        <f>IF(TRIM(I54)="", "", IF(VLOOKUP(I54,'Footnotes list'!$D$9:$E$107,2,FALSE)=0,"",VLOOKUP(I54,'Footnotes list'!$D$9:$E$107,2,FALSE) ) )</f>
        <v/>
      </c>
      <c r="K54" s="333">
        <v>4073838845.0987492</v>
      </c>
      <c r="L54" s="330" t="s">
        <v>218</v>
      </c>
      <c r="M54" s="331">
        <v>2</v>
      </c>
      <c r="N54" s="332" t="str">
        <f>IF(TRIM(M54)="", "", IF(VLOOKUP(M54,'Footnotes list'!$D$9:$E$107,2,FALSE)=0,"",VLOOKUP(M54,'Footnotes list'!$D$9:$E$107,2,FALSE) ) )</f>
        <v>The most recent available data (2022) has been used as placeholders due to the unavailability of input data for 2024.</v>
      </c>
      <c r="O54" s="560">
        <v>0</v>
      </c>
      <c r="P54" s="330"/>
      <c r="Q54" s="331"/>
      <c r="R54" s="332" t="str">
        <f>IF(TRIM(Q54)="", "", IF(VLOOKUP(Q54,'Footnotes list'!$D$9:$E$107,2,FALSE)=0,"",VLOOKUP(Q54,'Footnotes list'!$D$9:$E$107,2,FALSE) ) )</f>
        <v/>
      </c>
      <c r="S54" s="560">
        <v>0</v>
      </c>
      <c r="T54" s="330"/>
      <c r="U54" s="331"/>
      <c r="V54" s="332" t="str">
        <f>IF(TRIM(U54)="", "", IF(VLOOKUP(U54,'Footnotes list'!$D$9:$E$107,2,FALSE)=0,"",VLOOKUP(U54,'Footnotes list'!$D$9:$E$107,2,FALSE) ) )</f>
        <v/>
      </c>
      <c r="W54" s="560">
        <v>0</v>
      </c>
      <c r="X54" s="330"/>
      <c r="Y54" s="331"/>
      <c r="Z54" s="332" t="str">
        <f>IF(TRIM(Y54)="", "", IF(VLOOKUP(Y54,'Footnotes list'!$D$9:$E$107,2,FALSE)=0,"",VLOOKUP(Y54,'Footnotes list'!$D$9:$E$107,2,FALSE) ) )</f>
        <v/>
      </c>
      <c r="AA54" s="336">
        <f t="shared" si="0"/>
        <v>4073838845.0987492</v>
      </c>
      <c r="AB54" s="330"/>
      <c r="AC54" s="331"/>
      <c r="AD54" s="334" t="str">
        <f>IF(TRIM(AC54)="", "", IF(VLOOKUP(AC54,'Footnotes list'!$D$9:$E$107,2,FALSE)=0,"",VLOOKUP(AC54,'Footnotes list'!$D$9:$E$107,2,FALSE) ) )</f>
        <v/>
      </c>
    </row>
    <row r="55" spans="2:30" ht="15" thickBot="1" x14ac:dyDescent="0.35">
      <c r="B55" s="356" t="str">
        <f>CODES!G53</f>
        <v>REG_CL_RED_DEGC_GT25</v>
      </c>
      <c r="C55" s="16" t="s">
        <v>115</v>
      </c>
      <c r="E55" s="345" t="s">
        <v>116</v>
      </c>
      <c r="F55" s="346" t="s">
        <v>117</v>
      </c>
      <c r="G55" s="576">
        <v>0</v>
      </c>
      <c r="H55" s="347"/>
      <c r="I55" s="348"/>
      <c r="J55" s="349" t="str">
        <f>IF(TRIM(I55)="", "", IF(VLOOKUP(I55,'Footnotes list'!$D$9:$E$107,2,FALSE)=0,"",VLOOKUP(I55,'Footnotes list'!$D$9:$E$107,2,FALSE) ) )</f>
        <v/>
      </c>
      <c r="K55" s="576">
        <v>0</v>
      </c>
      <c r="L55" s="347"/>
      <c r="M55" s="348"/>
      <c r="N55" s="349" t="str">
        <f>IF(TRIM(M55)="", "", IF(VLOOKUP(M55,'Footnotes list'!$D$9:$E$107,2,FALSE)=0,"",VLOOKUP(M55,'Footnotes list'!$D$9:$E$107,2,FALSE) ) )</f>
        <v/>
      </c>
      <c r="O55" s="576">
        <v>2.2458180379208099</v>
      </c>
      <c r="P55" s="347"/>
      <c r="Q55" s="348"/>
      <c r="R55" s="349" t="str">
        <f>IF(TRIM(Q55)="", "", IF(VLOOKUP(Q55,'Footnotes list'!$D$9:$E$107,2,FALSE)=0,"",VLOOKUP(Q55,'Footnotes list'!$D$9:$E$107,2,FALSE) ) )</f>
        <v/>
      </c>
      <c r="S55" s="561">
        <v>0</v>
      </c>
      <c r="T55" s="347"/>
      <c r="U55" s="348"/>
      <c r="V55" s="349" t="str">
        <f>IF(TRIM(U55)="", "", IF(VLOOKUP(U55,'Footnotes list'!$D$9:$E$107,2,FALSE)=0,"",VLOOKUP(U55,'Footnotes list'!$D$9:$E$107,2,FALSE) ) )</f>
        <v/>
      </c>
      <c r="W55" s="561">
        <v>0</v>
      </c>
      <c r="X55" s="347"/>
      <c r="Y55" s="348"/>
      <c r="Z55" s="349" t="str">
        <f>IF(TRIM(Y55)="", "", IF(VLOOKUP(Y55,'Footnotes list'!$D$9:$E$107,2,FALSE)=0,"",VLOOKUP(Y55,'Footnotes list'!$D$9:$E$107,2,FALSE) ) )</f>
        <v/>
      </c>
      <c r="AA55" s="422">
        <f t="shared" si="0"/>
        <v>2.2458180379208099</v>
      </c>
      <c r="AB55" s="347"/>
      <c r="AC55" s="348"/>
      <c r="AD55" s="351" t="str">
        <f>IF(TRIM(AC55)="", "", IF(VLOOKUP(AC55,'Footnotes list'!$D$9:$E$107,2,FALSE)=0,"",VLOOKUP(AC55,'Footnotes list'!$D$9:$E$107,2,FALSE) ) )</f>
        <v/>
      </c>
    </row>
    <row r="56" spans="2:30" x14ac:dyDescent="0.3">
      <c r="B56" s="356" t="str">
        <f>CODES!G58</f>
        <v>CLT_TOUR_NGT_SP</v>
      </c>
      <c r="C56" s="16" t="s">
        <v>118</v>
      </c>
      <c r="E56" s="10" t="s">
        <v>119</v>
      </c>
      <c r="F56" s="198" t="s">
        <v>120</v>
      </c>
      <c r="G56" s="573">
        <v>0</v>
      </c>
      <c r="H56" s="323"/>
      <c r="I56" s="324"/>
      <c r="J56" s="325" t="str">
        <f>IF(TRIM(I56)="", "", IF(VLOOKUP(I56,'Footnotes list'!$D$9:$E$107,2,FALSE)=0,"",VLOOKUP(I56,'Footnotes list'!$D$9:$E$107,2,FALSE) ) )</f>
        <v/>
      </c>
      <c r="K56" s="573">
        <v>0</v>
      </c>
      <c r="L56" s="323"/>
      <c r="M56" s="324"/>
      <c r="N56" s="325" t="str">
        <f>IF(TRIM(M56)="", "", IF(VLOOKUP(M56,'Footnotes list'!$D$9:$E$107,2,FALSE)=0,"",VLOOKUP(M56,'Footnotes list'!$D$9:$E$107,2,FALSE) ) )</f>
        <v/>
      </c>
      <c r="O56" s="418">
        <v>1756360</v>
      </c>
      <c r="P56" s="323"/>
      <c r="Q56" s="324"/>
      <c r="R56" s="325" t="str">
        <f>IF(TRIM(Q56)="", "", IF(VLOOKUP(Q56,'Footnotes list'!$D$9:$E$107,2,FALSE)=0,"",VLOOKUP(Q56,'Footnotes list'!$D$9:$E$107,2,FALSE) ) )</f>
        <v/>
      </c>
      <c r="S56" s="558">
        <v>0</v>
      </c>
      <c r="T56" s="323"/>
      <c r="U56" s="324"/>
      <c r="V56" s="325" t="str">
        <f>IF(TRIM(U56)="", "", IF(VLOOKUP(U56,'Footnotes list'!$D$9:$E$107,2,FALSE)=0,"",VLOOKUP(U56,'Footnotes list'!$D$9:$E$107,2,FALSE) ) )</f>
        <v/>
      </c>
      <c r="W56" s="558">
        <v>1187723</v>
      </c>
      <c r="X56" s="323"/>
      <c r="Y56" s="324"/>
      <c r="Z56" s="325" t="str">
        <f>IF(TRIM(Y56)="", "", IF(VLOOKUP(Y56,'Footnotes list'!$D$9:$E$107,2,FALSE)=0,"",VLOOKUP(Y56,'Footnotes list'!$D$9:$E$107,2,FALSE) ) )</f>
        <v/>
      </c>
      <c r="AA56" s="566">
        <f t="shared" si="0"/>
        <v>2944083</v>
      </c>
      <c r="AB56" s="323"/>
      <c r="AC56" s="324"/>
      <c r="AD56" s="328" t="str">
        <f>IF(TRIM(AC56)="", "", IF(VLOOKUP(AC56,'Footnotes list'!$D$9:$E$107,2,FALSE)=0,"",VLOOKUP(AC56,'Footnotes list'!$D$9:$E$107,2,FALSE) ) )</f>
        <v/>
      </c>
    </row>
    <row r="57" spans="2:30" ht="15" thickBot="1" x14ac:dyDescent="0.35">
      <c r="B57" s="356" t="str">
        <f>CODES!G59</f>
        <v>CLT_REC_VIS</v>
      </c>
      <c r="C57" s="16" t="s">
        <v>118</v>
      </c>
      <c r="E57" s="82" t="s">
        <v>121</v>
      </c>
      <c r="F57" s="199" t="s">
        <v>122</v>
      </c>
      <c r="G57" s="333"/>
      <c r="H57" s="330"/>
      <c r="I57" s="331"/>
      <c r="J57" s="332" t="str">
        <f>IF(TRIM(I57)="", "", IF(VLOOKUP(I57,'Footnotes list'!$D$9:$E$107,2,FALSE)=0,"",VLOOKUP(I57,'Footnotes list'!$D$9:$E$107,2,FALSE) ) )</f>
        <v/>
      </c>
      <c r="K57" s="333"/>
      <c r="L57" s="330"/>
      <c r="M57" s="331"/>
      <c r="N57" s="332" t="str">
        <f>IF(TRIM(M57)="", "", IF(VLOOKUP(M57,'Footnotes list'!$D$9:$E$107,2,FALSE)=0,"",VLOOKUP(M57,'Footnotes list'!$D$9:$E$107,2,FALSE) ) )</f>
        <v/>
      </c>
      <c r="O57" s="333"/>
      <c r="P57" s="330"/>
      <c r="Q57" s="331"/>
      <c r="R57" s="332" t="str">
        <f>IF(TRIM(Q57)="", "", IF(VLOOKUP(Q57,'Footnotes list'!$D$9:$E$107,2,FALSE)=0,"",VLOOKUP(Q57,'Footnotes list'!$D$9:$E$107,2,FALSE) ) )</f>
        <v/>
      </c>
      <c r="S57" s="560">
        <v>0</v>
      </c>
      <c r="T57" s="330"/>
      <c r="U57" s="331"/>
      <c r="V57" s="332" t="str">
        <f>IF(TRIM(U57)="", "", IF(VLOOKUP(U57,'Footnotes list'!$D$9:$E$107,2,FALSE)=0,"",VLOOKUP(U57,'Footnotes list'!$D$9:$E$107,2,FALSE) ) )</f>
        <v/>
      </c>
      <c r="W57" s="560"/>
      <c r="X57" s="330"/>
      <c r="Y57" s="331"/>
      <c r="Z57" s="332" t="str">
        <f>IF(TRIM(Y57)="", "", IF(VLOOKUP(Y57,'Footnotes list'!$D$9:$E$107,2,FALSE)=0,"",VLOOKUP(Y57,'Footnotes list'!$D$9:$E$107,2,FALSE) ) )</f>
        <v/>
      </c>
      <c r="AA57" s="567" t="str">
        <f t="shared" si="0"/>
        <v/>
      </c>
      <c r="AB57" s="330"/>
      <c r="AC57" s="331"/>
      <c r="AD57" s="334" t="str">
        <f>IF(TRIM(AC57)="", "", IF(VLOOKUP(AC57,'Footnotes list'!$D$9:$E$107,2,FALSE)=0,"",VLOOKUP(AC57,'Footnotes list'!$D$9:$E$107,2,FALSE) ) )</f>
        <v/>
      </c>
    </row>
    <row r="59" spans="2:30" hidden="1" x14ac:dyDescent="0.3">
      <c r="E59" s="18" t="s">
        <v>63</v>
      </c>
      <c r="G59" s="84" t="s">
        <v>144</v>
      </c>
      <c r="K59" s="84" t="s">
        <v>145</v>
      </c>
      <c r="O59" s="84" t="s">
        <v>146</v>
      </c>
      <c r="S59" s="84" t="s">
        <v>147</v>
      </c>
      <c r="W59" s="84" t="s">
        <v>148</v>
      </c>
      <c r="AA59" s="84" t="s">
        <v>149</v>
      </c>
    </row>
    <row r="61" spans="2:30" x14ac:dyDescent="0.3">
      <c r="C61"/>
      <c r="D61"/>
    </row>
    <row r="62" spans="2:30" x14ac:dyDescent="0.3">
      <c r="C62"/>
      <c r="D62"/>
    </row>
    <row r="63" spans="2:30" x14ac:dyDescent="0.3">
      <c r="C63"/>
      <c r="D63"/>
    </row>
    <row r="64" spans="2:30" x14ac:dyDescent="0.3">
      <c r="C64"/>
      <c r="D64"/>
    </row>
    <row r="65" spans="3:4" x14ac:dyDescent="0.3">
      <c r="C65"/>
      <c r="D65"/>
    </row>
    <row r="66" spans="3:4" x14ac:dyDescent="0.3">
      <c r="C66"/>
      <c r="D66"/>
    </row>
    <row r="67" spans="3:4" x14ac:dyDescent="0.3">
      <c r="C67"/>
      <c r="D67"/>
    </row>
    <row r="68" spans="3:4" x14ac:dyDescent="0.3">
      <c r="C68"/>
      <c r="D68"/>
    </row>
    <row r="69" spans="3:4" x14ac:dyDescent="0.3">
      <c r="C69"/>
      <c r="D69"/>
    </row>
    <row r="70" spans="3:4" x14ac:dyDescent="0.3">
      <c r="C70"/>
      <c r="D70"/>
    </row>
    <row r="71" spans="3:4" x14ac:dyDescent="0.3">
      <c r="C71"/>
      <c r="D71"/>
    </row>
    <row r="72" spans="3:4" x14ac:dyDescent="0.3">
      <c r="C72"/>
      <c r="D72"/>
    </row>
    <row r="73" spans="3:4" x14ac:dyDescent="0.3">
      <c r="C73"/>
      <c r="D73"/>
    </row>
    <row r="74" spans="3:4" x14ac:dyDescent="0.3">
      <c r="C74"/>
      <c r="D74"/>
    </row>
    <row r="75" spans="3:4" x14ac:dyDescent="0.3">
      <c r="C75"/>
      <c r="D75"/>
    </row>
    <row r="76" spans="3:4" x14ac:dyDescent="0.3">
      <c r="C76"/>
      <c r="D76"/>
    </row>
    <row r="77" spans="3:4" x14ac:dyDescent="0.3">
      <c r="C77"/>
      <c r="D77"/>
    </row>
    <row r="78" spans="3:4" x14ac:dyDescent="0.3">
      <c r="C78"/>
      <c r="D78"/>
    </row>
    <row r="79" spans="3:4" x14ac:dyDescent="0.3">
      <c r="C79"/>
      <c r="D79"/>
    </row>
    <row r="80" spans="3:4" x14ac:dyDescent="0.3">
      <c r="C80"/>
      <c r="D80"/>
    </row>
    <row r="81" spans="3:4" x14ac:dyDescent="0.3">
      <c r="C81"/>
      <c r="D81"/>
    </row>
    <row r="82" spans="3:4" x14ac:dyDescent="0.3">
      <c r="C82"/>
      <c r="D82"/>
    </row>
    <row r="83" spans="3:4" x14ac:dyDescent="0.3">
      <c r="C83"/>
      <c r="D83"/>
    </row>
  </sheetData>
  <sheetProtection algorithmName="SHA-512" hashValue="lUw4jZEm18shpEJMy5s5nk8vcSi+q8X9m7RUclVfK1ZcDMMIpIyj5WYO2xXebUhCrwktR0gCTCtr08mPdXwaDQ==" saltValue="c2mvQKWoJI+oFNEiGM7gOg==" spinCount="100000" sheet="1" objects="1" scenarios="1"/>
  <mergeCells count="7">
    <mergeCell ref="AC7:AD7"/>
    <mergeCell ref="F2:AA2"/>
    <mergeCell ref="I7:J7"/>
    <mergeCell ref="M7:N7"/>
    <mergeCell ref="Q7:R7"/>
    <mergeCell ref="U7:V7"/>
    <mergeCell ref="Y7:Z7"/>
  </mergeCells>
  <phoneticPr fontId="4" type="noConversion"/>
  <dataValidations count="6">
    <dataValidation type="decimal" operator="greaterThanOrEqual" allowBlank="1" showInputMessage="1" showErrorMessage="1" sqref="Z47 K52:K57 O52:O57 S52:S57 W52:W57 AA52:AA57 AA8:AA49 W8:W49 S8:S49 O8:O49 K8:K49 G8:G49 G52:G57" xr:uid="{303BEC0A-7D2E-4442-85EF-8F79D5A42180}">
      <formula1>0</formula1>
    </dataValidation>
    <dataValidation type="decimal" operator="greaterThan" allowBlank="1" showInputMessage="1" showErrorMessage="1" error="Must be a positive, decimal value" sqref="J25:J26 R25:R26 Z25:Z26 Z29:Z38 R48:R49 J29:J38 J10:J19 R29:R38 Z55 R55 R46 Z48:Z49 R10:R19 N52 N55 Z46 Z10:Z19 N48:N50 Z22:Z23 R22:R23 J22:J23 J48:J49 J46 J55 N46" xr:uid="{11B2F5CF-73AB-460B-8C72-E1AFD52EAB76}">
      <formula1>0</formula1>
    </dataValidation>
    <dataValidation type="whole" operator="greaterThan" allowBlank="1" showInputMessage="1" showErrorMessage="1" error="Must be a positive, integer value" sqref="J56 Z56 R56 N56" xr:uid="{B5AECB7D-0556-4817-817F-DAF30EA149DD}">
      <formula1>0</formula1>
    </dataValidation>
    <dataValidation type="whole" operator="greaterThanOrEqual" allowBlank="1" showInputMessage="1" showErrorMessage="1" error="Must be a whole (integer) value, greater than or equal to 0" sqref="J57 Z57 R57 N57" xr:uid="{7AB644AE-22D4-44D3-9DF0-8A0EE14E4859}">
      <formula1>0</formula1>
    </dataValidation>
    <dataValidation type="decimal" operator="greaterThanOrEqual" allowBlank="1" showInputMessage="1" showErrorMessage="1" error="Must be a decimal value greater than or equal to 0" sqref="J41:J42 N51 R41:R42 R47 N47 Z44:Z45 R44:R45 N53:N54 J47 J44:J45 Z41:Z42" xr:uid="{CE7BFB50-404C-4063-83DC-AB865F191123}">
      <formula1>0</formula1>
    </dataValidation>
    <dataValidation operator="greaterThanOrEqual" allowBlank="1" showInputMessage="1" showErrorMessage="1" sqref="G50:G51 K50:K51 O50:O51 S50:S51 W50:W51 AA50:AA51" xr:uid="{742630F6-EC2A-45B7-A6E3-6D31640283DE}"/>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Button 1">
              <controlPr defaultSize="0" print="0" autoFill="0" autoPict="0" macro="[0]!MainBody">
                <anchor moveWithCells="1" sizeWithCells="1">
                  <from>
                    <xdr:col>4</xdr:col>
                    <xdr:colOff>30480</xdr:colOff>
                    <xdr:row>1</xdr:row>
                    <xdr:rowOff>106680</xdr:rowOff>
                  </from>
                  <to>
                    <xdr:col>4</xdr:col>
                    <xdr:colOff>960120</xdr:colOff>
                    <xdr:row>1</xdr:row>
                    <xdr:rowOff>563880</xdr:rowOff>
                  </to>
                </anchor>
              </controlPr>
            </control>
          </mc:Choice>
        </mc:AlternateContent>
        <mc:AlternateContent xmlns:mc="http://schemas.openxmlformats.org/markup-compatibility/2006">
          <mc:Choice Requires="x14">
            <control shapeId="9218" r:id="rId5" name="Button 2">
              <controlPr defaultSize="0" print="0" autoFill="0" autoPict="0" macro="[0]!RestoreColours">
                <anchor moveWithCells="1" sizeWithCells="1">
                  <from>
                    <xdr:col>4</xdr:col>
                    <xdr:colOff>1181100</xdr:colOff>
                    <xdr:row>1</xdr:row>
                    <xdr:rowOff>106680</xdr:rowOff>
                  </from>
                  <to>
                    <xdr:col>4</xdr:col>
                    <xdr:colOff>2011680</xdr:colOff>
                    <xdr:row>1</xdr:row>
                    <xdr:rowOff>563880</xdr:rowOff>
                  </to>
                </anchor>
              </controlPr>
            </control>
          </mc:Choice>
        </mc:AlternateContent>
        <mc:AlternateContent xmlns:mc="http://schemas.openxmlformats.org/markup-compatibility/2006">
          <mc:Choice Requires="x14">
            <control shapeId="9219" r:id="rId6" name="formulas">
              <controlPr defaultSize="0" print="0" autoFill="0" autoPict="0" macro="[0]!'SwitchLocksInCells &quot;formulas&quot;'" altText="Lock formulas">
                <anchor moveWithCells="1" sizeWithCells="1">
                  <from>
                    <xdr:col>4</xdr:col>
                    <xdr:colOff>2179320</xdr:colOff>
                    <xdr:row>1</xdr:row>
                    <xdr:rowOff>106680</xdr:rowOff>
                  </from>
                  <to>
                    <xdr:col>4</xdr:col>
                    <xdr:colOff>3040380</xdr:colOff>
                    <xdr:row>1</xdr:row>
                    <xdr:rowOff>579120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DB8B56CE-DA3C-49C8-84AE-56984DD8ABD5}">
          <x14:formula1>
            <xm:f>Lists!$D$2:$D$8</xm:f>
          </x14:formula1>
          <xm:sqref>H8:H57 L8:L57 P8:P57 T8:T57 X8:X57 AB8:AB57</xm:sqref>
        </x14:dataValidation>
        <x14:dataValidation type="list" allowBlank="1" showInputMessage="1" showErrorMessage="1" xr:uid="{A921C1A2-20E4-4BEF-8373-D532E8A243EA}">
          <x14:formula1>
            <xm:f>'Footnotes list'!$D$9:$D$58</xm:f>
          </x14:formula1>
          <xm:sqref>I8:I57 M8:M57 Q8:Q57 U8:U57 Y8:Y57 AC8:AC57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8bd0b78-d398-4208-b4fc-90429c6f2d6d">
      <Terms xmlns="http://schemas.microsoft.com/office/infopath/2007/PartnerControls"/>
    </lcf76f155ced4ddcb4097134ff3c332f>
    <TaxCatchAll xmlns="a50e5b1c-0da8-4c60-a444-78445c401d9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F0FA7ABED9A874382BFBB018B77C938" ma:contentTypeVersion="16" ma:contentTypeDescription="Create a new document." ma:contentTypeScope="" ma:versionID="66285b5cfc905e0268907bab68de3961">
  <xsd:schema xmlns:xsd="http://www.w3.org/2001/XMLSchema" xmlns:xs="http://www.w3.org/2001/XMLSchema" xmlns:p="http://schemas.microsoft.com/office/2006/metadata/properties" xmlns:ns2="08bd0b78-d398-4208-b4fc-90429c6f2d6d" xmlns:ns3="a50e5b1c-0da8-4c60-a444-78445c401d93" targetNamespace="http://schemas.microsoft.com/office/2006/metadata/properties" ma:root="true" ma:fieldsID="03b1eb050cffcd098ba75698cf7f6c11" ns2:_="" ns3:_="">
    <xsd:import namespace="08bd0b78-d398-4208-b4fc-90429c6f2d6d"/>
    <xsd:import namespace="a50e5b1c-0da8-4c60-a444-78445c401d9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bd0b78-d398-4208-b4fc-90429c6f2d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fc20e29d-4d9b-411e-9260-307e9281c907"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50e5b1c-0da8-4c60-a444-78445c401d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aed9b2e-fc43-4d6c-b258-8bf69e8c9e5c}" ma:internalName="TaxCatchAll" ma:showField="CatchAllData" ma:web="a50e5b1c-0da8-4c60-a444-78445c401d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4DB75B4-076B-4AC4-B31A-24FA9CD85A11}">
  <ds:schemaRefs>
    <ds:schemaRef ds:uri="http://schemas.openxmlformats.org/package/2006/metadata/core-properties"/>
    <ds:schemaRef ds:uri="http://schemas.microsoft.com/office/2006/metadata/properties"/>
    <ds:schemaRef ds:uri="a50e5b1c-0da8-4c60-a444-78445c401d93"/>
    <ds:schemaRef ds:uri="08bd0b78-d398-4208-b4fc-90429c6f2d6d"/>
    <ds:schemaRef ds:uri="http://purl.org/dc/elements/1.1/"/>
    <ds:schemaRef ds:uri="http://schemas.microsoft.com/office/infopath/2007/PartnerControls"/>
    <ds:schemaRef ds:uri="http://schemas.microsoft.com/office/2006/documentManagement/types"/>
    <ds:schemaRef ds:uri="http://www.w3.org/XML/1998/namespace"/>
    <ds:schemaRef ds:uri="http://purl.org/dc/dcmitype/"/>
    <ds:schemaRef ds:uri="http://purl.org/dc/terms/"/>
  </ds:schemaRefs>
</ds:datastoreItem>
</file>

<file path=customXml/itemProps2.xml><?xml version="1.0" encoding="utf-8"?>
<ds:datastoreItem xmlns:ds="http://schemas.openxmlformats.org/officeDocument/2006/customXml" ds:itemID="{D0BF70D9-ED44-4246-9E11-6FF6112D1F79}">
  <ds:schemaRefs>
    <ds:schemaRef ds:uri="http://schemas.microsoft.com/sharepoint/v3/contenttype/forms"/>
  </ds:schemaRefs>
</ds:datastoreItem>
</file>

<file path=customXml/itemProps3.xml><?xml version="1.0" encoding="utf-8"?>
<ds:datastoreItem xmlns:ds="http://schemas.openxmlformats.org/officeDocument/2006/customXml" ds:itemID="{B38C884F-E396-43EE-96A3-3BDC87A2E8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bd0b78-d398-4208-b4fc-90429c6f2d6d"/>
    <ds:schemaRef ds:uri="a50e5b1c-0da8-4c60-a444-78445c401d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29</vt:i4>
      </vt:variant>
    </vt:vector>
  </HeadingPairs>
  <TitlesOfParts>
    <vt:vector size="29" baseType="lpstr">
      <vt:lpstr>COVER</vt:lpstr>
      <vt:lpstr>Basic Instructions</vt:lpstr>
      <vt:lpstr>GETTING STARTED</vt:lpstr>
      <vt:lpstr>Footnotes list</vt:lpstr>
      <vt:lpstr>METADATA_Output data</vt:lpstr>
      <vt:lpstr>METADATA_Model_Description</vt:lpstr>
      <vt:lpstr>METADATA_Sources</vt:lpstr>
      <vt:lpstr>Table 1 - Supply</vt:lpstr>
      <vt:lpstr>Table 2 - Use</vt:lpstr>
      <vt:lpstr>Table 3 - Complementary</vt:lpstr>
      <vt:lpstr>Table 4 - Carbon seq_stor</vt:lpstr>
      <vt:lpstr>CODES</vt:lpstr>
      <vt:lpstr>ErrorLog</vt:lpstr>
      <vt:lpstr>Lists</vt:lpstr>
      <vt:lpstr>MacroBehaviour</vt:lpstr>
      <vt:lpstr>Specific Lists</vt:lpstr>
      <vt:lpstr>Locks</vt:lpstr>
      <vt:lpstr>Mandatory</vt:lpstr>
      <vt:lpstr>IsNumeric</vt:lpstr>
      <vt:lpstr>MustNotBeNegative</vt:lpstr>
      <vt:lpstr>Summations</vt:lpstr>
      <vt:lpstr>x StandardFootnotes</vt:lpstr>
      <vt:lpstr>x ContentInHiddenSheets</vt:lpstr>
      <vt:lpstr>x Between2Cells</vt:lpstr>
      <vt:lpstr>x ForbiddenStrings</vt:lpstr>
      <vt:lpstr>x MandatoryAtLeast</vt:lpstr>
      <vt:lpstr>x Thresholds</vt:lpstr>
      <vt:lpstr>x IsFormula</vt:lpstr>
      <vt:lpstr>x FootnoteContent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VYSNA Veronika (ESTAT)</dc:creator>
  <cp:keywords/>
  <dc:description/>
  <cp:lastModifiedBy>Kätlin Aun</cp:lastModifiedBy>
  <cp:revision/>
  <dcterms:created xsi:type="dcterms:W3CDTF">2015-06-05T18:17:20Z</dcterms:created>
  <dcterms:modified xsi:type="dcterms:W3CDTF">2025-12-30T14:08:18Z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2024-06-27T14:20:51Z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f4e7da6e-299d-4c9d-adc4-97cf13f7686a</vt:lpwstr>
  </property>
  <property fmtid="{D5CDD505-2E9C-101B-9397-08002B2CF9AE}" pid="8" name="MSIP_Label_6bd9ddd1-4d20-43f6-abfa-fc3c07406f94_ContentBits">
    <vt:lpwstr>0</vt:lpwstr>
  </property>
  <property fmtid="{D5CDD505-2E9C-101B-9397-08002B2CF9AE}" pid="9" name="ContentTypeId">
    <vt:lpwstr>0x010100FF0FA7ABED9A874382BFBB018B77C938</vt:lpwstr>
  </property>
  <property fmtid="{D5CDD505-2E9C-101B-9397-08002B2CF9AE}" pid="10" name="MediaServiceImageTags">
    <vt:lpwstr/>
  </property>
</Properties>
</file>